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LETTERS\OACTA\Amicus Curiae\"/>
    </mc:Choice>
  </mc:AlternateContent>
  <bookViews>
    <workbookView xWindow="0" yWindow="0" windowWidth="18360" windowHeight="9570"/>
  </bookViews>
  <sheets>
    <sheet name="Sheet1" sheetId="1" r:id="rId1"/>
    <sheet name="Sheet2" sheetId="2" r:id="rId2"/>
    <sheet name="Sheet3" sheetId="3" r:id="rId3"/>
  </sheets>
  <definedNames>
    <definedName name="_xlnm.Print_Area" localSheetId="0">Sheet1!$A:$H</definedName>
    <definedName name="_xlnm.Print_Titles" localSheetId="0">Sheet1!$1:$1</definedName>
    <definedName name="Z_3B67E5C1_3280_457A_A8BF_045D57AA4785_.wvu.PrintArea" localSheetId="0" hidden="1">Sheet1!$1:$87</definedName>
    <definedName name="Z_3B67E5C1_3280_457A_A8BF_045D57AA4785_.wvu.PrintTitles" localSheetId="0" hidden="1">Sheet1!$1:$1</definedName>
    <definedName name="Z_4F578750_A6A9_4845_95BD_6EFE5E0676D7_.wvu.PrintArea" localSheetId="0" hidden="1">Sheet1!$1:$87</definedName>
    <definedName name="Z_4F578750_A6A9_4845_95BD_6EFE5E0676D7_.wvu.PrintTitles" localSheetId="0" hidden="1">Sheet1!$1:$1</definedName>
  </definedNames>
  <calcPr calcId="162913"/>
  <customWorkbookViews>
    <customWorkbookView name="Tucker Ellis &amp; West - Personal View" guid="{3B67E5C1-3280-457A-A8BF-045D57AA4785}" mergeInterval="0" personalView="1" maximized="1" windowWidth="1276" windowHeight="614" activeSheetId="1"/>
    <customWorkbookView name="Cami Collingwood - Personal View" guid="{4F578750-A6A9-4845-95BD-6EFE5E0676D7}" mergeInterval="0" personalView="1" maximized="1" windowWidth="1916" windowHeight="835" activeSheetId="1"/>
  </customWorkbookViews>
</workbook>
</file>

<file path=xl/calcChain.xml><?xml version="1.0" encoding="utf-8"?>
<calcChain xmlns="http://schemas.openxmlformats.org/spreadsheetml/2006/main">
  <c r="C69" i="1" l="1"/>
  <c r="C95" i="1" l="1"/>
  <c r="C93" i="1"/>
  <c r="C91" i="1"/>
  <c r="C89" i="1"/>
  <c r="C88" i="1"/>
  <c r="C87" i="1"/>
  <c r="C86" i="1"/>
  <c r="C85" i="1"/>
  <c r="C84" i="1"/>
  <c r="C82" i="1"/>
  <c r="C81" i="1"/>
  <c r="C80" i="1"/>
  <c r="C79" i="1"/>
  <c r="C78" i="1"/>
  <c r="C76" i="1"/>
  <c r="C74" i="1"/>
  <c r="C73" i="1"/>
  <c r="C71" i="1"/>
  <c r="C70" i="1"/>
  <c r="C68" i="1"/>
  <c r="C67" i="1"/>
  <c r="C66" i="1"/>
  <c r="C65" i="1"/>
  <c r="C64" i="1"/>
  <c r="C63" i="1"/>
  <c r="C62" i="1"/>
  <c r="C61"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<sst xmlns="http://schemas.openxmlformats.org/spreadsheetml/2006/main" count="1018" uniqueCount="765">
  <si>
    <t>OACTA Firm</t>
  </si>
  <si>
    <t>OACTA Writer</t>
  </si>
  <si>
    <t>Issue</t>
  </si>
  <si>
    <t>Outcome</t>
  </si>
  <si>
    <t>Newman v United Ohio Ins</t>
  </si>
  <si>
    <t>Citation</t>
  </si>
  <si>
    <t>McFarland v. Bruno Machinery</t>
  </si>
  <si>
    <t>Cosgrove v Williamsburg of Cincinnati</t>
  </si>
  <si>
    <t>Petratos v Markakis</t>
  </si>
  <si>
    <t>McAuliffe v Western State Import</t>
  </si>
  <si>
    <t>Chambers v St Mary's School</t>
  </si>
  <si>
    <t>Mossing v State Farm</t>
  </si>
  <si>
    <t>Howard Johnson v Green County Drug Task Force</t>
  </si>
  <si>
    <t>Ferrando v Auto Owners</t>
  </si>
  <si>
    <t>Armstrong v. Best Buy</t>
  </si>
  <si>
    <t>Yates v Mansfield BOE</t>
  </si>
  <si>
    <t>Layne v Progressive</t>
  </si>
  <si>
    <t>Henderson v Lawyer's Title</t>
  </si>
  <si>
    <t>Smith v Conley</t>
  </si>
  <si>
    <t>Robinson v Bates</t>
  </si>
  <si>
    <t>Snyder v American Family</t>
  </si>
  <si>
    <t>French v Dwiggins</t>
  </si>
  <si>
    <t>Porter Wright</t>
  </si>
  <si>
    <t>Terry Miller</t>
  </si>
  <si>
    <t>Use of private judge in jury trials</t>
  </si>
  <si>
    <t>Weston Hurd</t>
  </si>
  <si>
    <t>Greg O'Brien</t>
  </si>
  <si>
    <t>Comer v Risko</t>
  </si>
  <si>
    <t>Kemper v Michigan Millers Mutual Ins, Co.</t>
  </si>
  <si>
    <t>Fulmer v. Insura Prop &amp; Cas. Co.</t>
  </si>
  <si>
    <t>Andersen v. Highland House Co.</t>
  </si>
  <si>
    <t>Goodin v Columbia Gas</t>
  </si>
  <si>
    <t>Sikora v. Wenzel</t>
  </si>
  <si>
    <t>Wightman v Conrail</t>
  </si>
  <si>
    <t>Freshwater v. Scheidt</t>
  </si>
  <si>
    <t>Hamilton Ins Servs. V. Nationwide Ins. Co</t>
  </si>
  <si>
    <t>State ex rel Ohio Academy of Trial Lawyers v Sheward</t>
  </si>
  <si>
    <t>Genaro v. Central Transport</t>
  </si>
  <si>
    <t>Ross v. Farmers Ins. Group of Cos.</t>
  </si>
  <si>
    <t>Holt v. Grange Mutual Cas. Co.</t>
  </si>
  <si>
    <t>Gyori v. Johnson Coca-Cola Bottling Group</t>
  </si>
  <si>
    <t>Roberts v. Ohio Permanente Medical Group</t>
  </si>
  <si>
    <t>Cole v. Holland</t>
  </si>
  <si>
    <t>Dresher v. Burt</t>
  </si>
  <si>
    <t>Hack v Gillespie</t>
  </si>
  <si>
    <t>Horton v. Harwick Chem. Corp.</t>
  </si>
  <si>
    <t>Heiner v. Moretuzzo</t>
  </si>
  <si>
    <t>Zoppo v. Homestead Ins. Co.</t>
  </si>
  <si>
    <t>Liddell v. SCA Services</t>
  </si>
  <si>
    <t>Sorrell v. Thevenir</t>
  </si>
  <si>
    <t>Horton v. Addy</t>
  </si>
  <si>
    <t>Garlikov v. Continental Casualty Co.</t>
  </si>
  <si>
    <t>Brinkman v Ross</t>
  </si>
  <si>
    <t>Motorists Mutual Ins. Co. v Said</t>
  </si>
  <si>
    <t>Elek v. Huntington National Bank</t>
  </si>
  <si>
    <t>60 Ohio St. 3d 135</t>
  </si>
  <si>
    <t>28 Ohio St. 3d 209</t>
  </si>
  <si>
    <t>Willoughby Hills v. Cincinnati Ins. Co</t>
  </si>
  <si>
    <t>9 Ohio St. 3d 177</t>
  </si>
  <si>
    <t>State ex rel Int't Heat &amp; Frost Insulators &amp; Asbestos Workers Local #3 v. Court of Common Please</t>
  </si>
  <si>
    <t>Grange v Tumbleson</t>
  </si>
  <si>
    <t>Stuart M. Gordon, Kevin E. Griffith and Christopher C. Russell</t>
  </si>
  <si>
    <t>Freund Freeze &amp; Arnold</t>
  </si>
  <si>
    <t>Jane Lynch &amp; Francis McDaniel</t>
  </si>
  <si>
    <t>Gallagher Sharp</t>
  </si>
  <si>
    <t>Dinsmore &amp; Shohl</t>
  </si>
  <si>
    <t>Stephen K. Shaw</t>
  </si>
  <si>
    <t>Arter &amp; Hadden</t>
  </si>
  <si>
    <t>Irene C. Keyse-Walker</t>
  </si>
  <si>
    <t>Irene C. Keyse-Walker, Mark F. McCarthy and Sonali Bustamante Wilson</t>
  </si>
  <si>
    <t>Hamilton, Kramer, Myers &amp; Cheek</t>
  </si>
  <si>
    <t>James R. Gallagher</t>
  </si>
  <si>
    <t>Kristen L. Mayer</t>
  </si>
  <si>
    <t>Duvin, Cahn, Barnard &amp; Messerman</t>
  </si>
  <si>
    <t>Barton A. Bixenstine</t>
  </si>
  <si>
    <t>Irene C. Keyse-Walker, Mark F. McCarthy</t>
  </si>
  <si>
    <t>Weston, Hurd, Fallon, Paisley &amp; Howley</t>
  </si>
  <si>
    <t>Timothy D. Johnson, Gregory E. O’Brien and Daniel A. Richards</t>
  </si>
  <si>
    <t>Stephen K. Shaw and Sara Simrall Rorer</t>
  </si>
  <si>
    <t>Fauver, Tattersall &amp; Gallagher</t>
  </si>
  <si>
    <t>Kurt D. Anderson</t>
  </si>
  <si>
    <t>Buckingham, Doolittle &amp; Burroughs</t>
  </si>
  <si>
    <t>Scott A. Richardson</t>
  </si>
  <si>
    <t>Buckingham, Doolittle &amp; Burroughs, L.L.P.</t>
  </si>
  <si>
    <t>Carol A. Costa</t>
  </si>
  <si>
    <t>Crabbe, Brown, Jones, Potts &amp; Schmidt</t>
  </si>
  <si>
    <t>Larry H. James and Amy Fulmer Stevenson</t>
  </si>
  <si>
    <t>Jacqueline Marks Dossi</t>
  </si>
  <si>
    <t>Arter &amp; Hadden, L.L.P.</t>
  </si>
  <si>
    <t>Gallagher, Gams, Pryor, Tallan &amp; Littrell, L.L.P.</t>
  </si>
  <si>
    <t>Fauver, Keyse-Walker &amp; Donovan, L.P.A.</t>
  </si>
  <si>
    <t>Frost Brown Todd L.L.C.</t>
  </si>
  <si>
    <t>Benjamin, Yocum, &amp; Heather, L.L.C.</t>
  </si>
  <si>
    <t>Timothy P. Heather, and Brian A. Lee</t>
  </si>
  <si>
    <t>Weston, Hurd, Fallon, Paisley &amp; Howley, L.L.P.</t>
  </si>
  <si>
    <t>Daniel A. Richards and Warren Rosman</t>
  </si>
  <si>
    <t>Tucker &amp; Ellis, L.L.P.</t>
  </si>
  <si>
    <t>Timothy D. Johnson, William H. Baughman, Jr., Robert D. Rosewater and Gregory E. O'Brien</t>
  </si>
  <si>
    <t>Ronald G. Rossetti, Jr.</t>
  </si>
  <si>
    <t>Dale E. Creech, Jr.</t>
  </si>
  <si>
    <t>Law Offices of Nicholas E. Subashi</t>
  </si>
  <si>
    <t>Nicholas E. Subashi and David J. Arens</t>
  </si>
  <si>
    <t>Baker, Dublikar, Beck, Wiley &amp; Mathews</t>
  </si>
  <si>
    <t>James P. Hanratty</t>
  </si>
  <si>
    <t>Timothy J. Fitzgerald</t>
  </si>
  <si>
    <t>Miller v. First International Fidelity</t>
  </si>
  <si>
    <t>Frost Brown &amp; Todd</t>
  </si>
  <si>
    <t>Cramer, Adm. v. Auglaize Acres</t>
  </si>
  <si>
    <t>Subashi, Wildermuth &amp; Ballato</t>
  </si>
  <si>
    <t>Carol Metz &amp; John Farnan</t>
  </si>
  <si>
    <t>Terry v. Ottawa County MRDD</t>
  </si>
  <si>
    <t>Lynn Schoenling</t>
  </si>
  <si>
    <t>Tucker Ellis &amp; West LLP</t>
  </si>
  <si>
    <t>Arbino v. Johnson &amp; Johnson</t>
  </si>
  <si>
    <t>Curry, Roby, Schoenling &amp; Mulvey Co, LLC</t>
  </si>
  <si>
    <t>Ronald Rispo &amp; Dan Richards</t>
  </si>
  <si>
    <t>Keener, Doucher, Curley &amp; Patterson,</t>
  </si>
  <si>
    <t>Buckingham, Doolittle &amp; Burroughs,</t>
  </si>
  <si>
    <t>Scott Richardson</t>
  </si>
  <si>
    <t>Margaret M. Koesel,</t>
  </si>
  <si>
    <t>Porter, Wright, Morris &amp; Arthur</t>
  </si>
  <si>
    <t>Whether appeal of jury award on injury claim must await determination of motion for prejudgment interest before becoming appealable.</t>
  </si>
  <si>
    <t>Whether political subdivision and co-worker immunities prevent a UM claim, where the policy uses pre-SB 97 “legally entitled to recover” language.</t>
  </si>
  <si>
    <t>Requirement of expert for causation in claims of mold exposure</t>
  </si>
  <si>
    <t>Weston Hurd Fallon Paisley &amp; Howley</t>
  </si>
  <si>
    <t>Ronald Rispo &amp; Dan Richards (Weston Hurd) Jacob H Huebert (Porter Wright)</t>
  </si>
  <si>
    <t>Inferred intent</t>
  </si>
  <si>
    <t>Jonathon Saxton</t>
  </si>
  <si>
    <t>Jurisdiction declined</t>
  </si>
  <si>
    <t>Unsuccessful</t>
  </si>
  <si>
    <t>PJI on Settlements</t>
  </si>
  <si>
    <t>Successful</t>
  </si>
  <si>
    <t>Douglas R. Dennis &amp; Maureen P. Haney</t>
  </si>
  <si>
    <t>School board immunity</t>
  </si>
  <si>
    <t>Subashi, Wildermuth</t>
  </si>
  <si>
    <t>Tabitha Justice, Lynnette Ballato</t>
  </si>
  <si>
    <t>Vicarious hospital liability</t>
  </si>
  <si>
    <t>Collateral source</t>
  </si>
  <si>
    <t>Garg v State Auto</t>
  </si>
  <si>
    <t>Gallagher, Gams</t>
  </si>
  <si>
    <t>Jim Gallagher</t>
  </si>
  <si>
    <t>Vogelgesand, Howes, Lindamood &amp; Brunn, P.L.L.,</t>
  </si>
  <si>
    <t>Margaret Joyce, Irene Keyse-Walker, John Lewis</t>
  </si>
  <si>
    <t>Eric Zagrans</t>
  </si>
  <si>
    <t>Whether landlord has a duty, at common law or by virtue of R.C. 5321.04(A)(3), to keep common areas of the leased premises free of accumulated ice and snow.</t>
  </si>
  <si>
    <t>Ronald Rispo &amp; William Baughman</t>
  </si>
  <si>
    <t>Constitutionality of R.C. 2317.45, (Collateral Source limitations)  of 1987 Ohio Tort Reform</t>
  </si>
  <si>
    <t>Does a homeowner owe duty to remove natural accumulation of ice and snow on sidewalks or to warn of their presence</t>
  </si>
  <si>
    <t>Charles Brant, Steven LaForge &amp; Barbara Letcher</t>
  </si>
  <si>
    <t>Isaac, Brant, Ledman &amp; Teetor, LLP</t>
  </si>
  <si>
    <t>John B. Robertson, Jeffrey Hutson and Jeffrey Boyd</t>
  </si>
  <si>
    <t>William Todd and Terri-Lynne Smiles</t>
  </si>
  <si>
    <t>Timothy Johnson &amp; Gregory O'Brien</t>
  </si>
  <si>
    <t>Nationwide</t>
  </si>
  <si>
    <t>Paterek v Petersen &amp; Ibold</t>
  </si>
  <si>
    <t>Is plaintiff's recovery in legal malpractice case limited to what could have been recovered from original tortfeasor</t>
  </si>
  <si>
    <t>Reminger &amp; Reminger</t>
  </si>
  <si>
    <t>Nick Satullo</t>
  </si>
  <si>
    <t>Barnes v University Hospitals</t>
  </si>
  <si>
    <t>Groch v GMC</t>
  </si>
  <si>
    <t>Maynard v Eaton</t>
  </si>
  <si>
    <t>Thomas Glassman</t>
  </si>
  <si>
    <t>Smith Rolfes &amp; Skavdahl</t>
  </si>
  <si>
    <t>Gallagher Sharp Fulton &amp; Norman and               Lane Alton &amp; Horst</t>
  </si>
  <si>
    <t>Charles C. Warner, David A. Bell and Margaret M. Koesel</t>
  </si>
  <si>
    <t>Ormet Primary Aluminum Corp. v. Employers Ins of Wausau</t>
  </si>
  <si>
    <t>W. Charles Curley and Jenifer J.Murphy</t>
  </si>
  <si>
    <t>Weston Hurd  and Porter Wright Morris &amp; Arthur</t>
  </si>
  <si>
    <t>Advent v Allstate Ins. Co</t>
  </si>
  <si>
    <t>Gallagher Gams Tallan &amp; Littrell</t>
  </si>
  <si>
    <t>James Gallagher</t>
  </si>
  <si>
    <t>Anne Marie Sferra</t>
  </si>
  <si>
    <t>Environ. Network Corp. v. Goodman Weiss Miller, L.L.P.</t>
  </si>
  <si>
    <t>Fletcher v Univ Hospitals of Cleveland</t>
  </si>
  <si>
    <t>Tucker Ellis &amp; West</t>
  </si>
  <si>
    <t>Irene Keyes Walker</t>
  </si>
  <si>
    <t>What is remedy when plaintiff files a medical malpractice suit without a supporting affidavit from a competent medical expert?</t>
  </si>
  <si>
    <t>Sullivan v. Anderson Township</t>
  </si>
  <si>
    <t>Mazanec Raskin Ryder &amp; Keller</t>
  </si>
  <si>
    <t>Frank Scialdone</t>
  </si>
  <si>
    <t>Porter Wright Morris &amp; Arthur</t>
  </si>
  <si>
    <t>Lang v Holly Hill Motel</t>
  </si>
  <si>
    <t>Timothy Fitzgerald</t>
  </si>
  <si>
    <t>Richard Gardner</t>
  </si>
  <si>
    <t>Roetzel &amp; Andress</t>
  </si>
  <si>
    <t>What must plaintiff prove in order to be successful in legal malpractice case against his attorney premised on claim that client would have been more successful had he gone to trial rather than accepting the settlement agreed to with the original defendant.</t>
  </si>
  <si>
    <t>How settlement with tortfeasor affects claims for underinsured benefits.</t>
  </si>
  <si>
    <t>When does a breach of duty to notify carrier bar claim</t>
  </si>
  <si>
    <t>Blankenship Issue</t>
  </si>
  <si>
    <t>Standards for bad faith claims</t>
  </si>
  <si>
    <t>Statute of limitations for sex discrimination</t>
  </si>
  <si>
    <t>Physician-patient privilege during discovery in civil suit</t>
  </si>
  <si>
    <t>Frost &amp; Jacobs</t>
  </si>
  <si>
    <t>Grant Cowan &amp; Gregory Keyser</t>
  </si>
  <si>
    <t>When cause of action for exposure to toxic substance accrues</t>
  </si>
  <si>
    <t>Duty to Defend issues</t>
  </si>
  <si>
    <t>Interpretation of Evid R. 407 - Subsequent Remedial Measures in product liability cases</t>
  </si>
  <si>
    <t>Stacking of coverage issue</t>
  </si>
  <si>
    <t>Whether negligent infliction of severe emotional distress is actionable absent physical peril</t>
  </si>
  <si>
    <t>Causation issues for asbestos exposure claims</t>
  </si>
  <si>
    <t>Underinsured motorist issues</t>
  </si>
  <si>
    <t>Summary judgment standards</t>
  </si>
  <si>
    <t>Standards for rejection of UIM coverage by businesses</t>
  </si>
  <si>
    <t>Loss of chance</t>
  </si>
  <si>
    <t>Wrongful death UIM issues</t>
  </si>
  <si>
    <t>Is violation of Ohio Building Code negligence per se?</t>
  </si>
  <si>
    <t>Effect of statutory changes on UIM coverage already in effect</t>
  </si>
  <si>
    <t>Use of treatises by expert witnesses</t>
  </si>
  <si>
    <t>Are supervisors jointly and severally liable with employer for discrimination claims</t>
  </si>
  <si>
    <t>Constitutionality of 1997 Tort Reform</t>
  </si>
  <si>
    <t>UIM issues related to exhaustion of coverage</t>
  </si>
  <si>
    <t>Must a jury still consider punitive damages after finding a plaintiff more than 50% comparatively negligent and awarding no compensatory damages, and can self-defense be a defense to a negligence-only claim?</t>
  </si>
  <si>
    <t>Does R.C. 3929.06 prohibit a plaintiff's medical provider from pursuing a direct action against a carrier, under plaintiff's assignment of rights to any insurance settlement.</t>
  </si>
  <si>
    <t>Does a building code violation preclude summary judgment based on an open and obvious condition?</t>
  </si>
  <si>
    <t>Is an order denying a political subdivision a defense of qualified immunity immediately appealable under R.C. 2744.02(C), even if the order omits Civ.R. 54(B) “no just cause” certification?</t>
  </si>
  <si>
    <t>Estate of Jillian Graves v. City of Circleville</t>
  </si>
  <si>
    <t>Is there a "wanton &amp; reckless" exception to the Public Duty Rule?  Does R.C. 2744.03 abrogate the Public Duty Rule for personal liability of public employees?</t>
  </si>
  <si>
    <t>Estate of Jeffrey K. Heintzelman v. Air Experts, Inc. et al.</t>
  </si>
  <si>
    <t>Does a default judgment in a coverage declaratory judgment action preclude recovery by the claimant in a supplemental complaint, if the claimant was not a party to the declaratory judgment action?</t>
  </si>
  <si>
    <t>Freund, Freeze &amp; Arnold</t>
  </si>
  <si>
    <t>Shawn Blatt</t>
  </si>
  <si>
    <t>Is R.C. 2315.21(B) (requiring bifurcation of punitive damage claims) constitutional?</t>
  </si>
  <si>
    <t>J.H. Huebert</t>
  </si>
  <si>
    <t>Does Open and Obvious doctrine bar premises liability claim?</t>
  </si>
  <si>
    <t>LaCourse v. Fleitz</t>
  </si>
  <si>
    <t>Constitutionality of S.B. 80/ R.C. 2305.10 product liability statute of repose</t>
  </si>
  <si>
    <t>2007-1069</t>
  </si>
  <si>
    <t>2007-0739</t>
  </si>
  <si>
    <t>2006-1914</t>
  </si>
  <si>
    <t>2006-1811</t>
  </si>
  <si>
    <t>2006-1212</t>
  </si>
  <si>
    <t>NOT AVAILABLE</t>
  </si>
  <si>
    <t>2006-1247</t>
  </si>
  <si>
    <t>McLeod [Harris] v. Mt. Sinai Hospital</t>
  </si>
  <si>
    <t>Trial judge's order granting new trial is evaluated for abuse of discretion, not competent/credible evidence.</t>
  </si>
  <si>
    <t>2005-2130</t>
  </si>
  <si>
    <t>State ex rel Russo v. McDonnell</t>
  </si>
  <si>
    <t>2006-0223</t>
  </si>
  <si>
    <t>2006-0373</t>
  </si>
  <si>
    <t>2006-0705</t>
  </si>
  <si>
    <t>2007-0140</t>
  </si>
  <si>
    <t>2008-0895</t>
  </si>
  <si>
    <t>2008-2173</t>
  </si>
  <si>
    <t>2008-0857</t>
  </si>
  <si>
    <t>2005-1629</t>
  </si>
  <si>
    <t>Hanners v. Ho Wa Genting Wire &amp; Cable 
(Filed in 10th District Ct. Appeals)</t>
  </si>
  <si>
    <t>Successful: Trial court must independently review a punitive damage award under the criteria set by the U.S. Supreme Court in BMW v. Gore, i.e., reprehensibility, ratio of award to actual damages, and other comparable sanctions.</t>
  </si>
  <si>
    <t>J. Huebert</t>
  </si>
  <si>
    <t>Successful: Supreme Court of Ohio upheld, the constitutionality of the product-liability statutes of repose in R.C. 2305.10(C), and that S.B. 80 did not violate the one-subject rule.</t>
  </si>
  <si>
    <t>Successful: S.B. 80 ruled constitutional.  However, Court did not decide collateral source question.</t>
  </si>
  <si>
    <t>Successful: Judge's order of new trial for attorney misconduct is reviewed for abuse of discretion, not for competent credible evidence supporting the jury verdict.</t>
  </si>
  <si>
    <t>Successful: Violation of building code does not prevent application of open &amp; obvious defense</t>
  </si>
  <si>
    <t>2009-0014</t>
  </si>
  <si>
    <t>2009-0325</t>
  </si>
  <si>
    <t>Neal-Pettit v. Lahman</t>
  </si>
  <si>
    <t>Do either policy exclusion or public policy prohibit coverage of attorney fees awarded in connection with punitive damages?</t>
  </si>
  <si>
    <t>Reminger Co. LPA</t>
  </si>
  <si>
    <t>Amy Thomas &amp; Nick Satullo</t>
  </si>
  <si>
    <t>Successful: a medical malpractice complaint which does not include a proper affidavit of merit as required by Civ.R. 10(D)(2) may be dismissed under Civ.R. 12(B)(6), otherwise than upon the merits.</t>
  </si>
  <si>
    <t>Successful: SB 267 amendments to the UM/UIM statute, R.C. 3937.18, can be incorporated into an auto policy within the R.C. 3937.31 2-year renewal period, provided the carrier has issued notice affirmatively incorporating changes.</t>
  </si>
  <si>
    <t>Successful: Revised Code 1343.03 the post-judgment interest rate on cases pending on June 2, 2004, was 10% until that date</t>
  </si>
  <si>
    <t>Successful: proximate cause of mold-related injuries requires expert testimony</t>
  </si>
  <si>
    <t>2008-0691</t>
  </si>
  <si>
    <t>2005-0998</t>
  </si>
  <si>
    <t>2008-1396/1489</t>
  </si>
  <si>
    <t>Successful.  A political subdivision is statutorily entitled to immediate appeal, notwithstanding a trial court's failure to certify "no just cause for delay."</t>
  </si>
  <si>
    <t>James McCrystal</t>
  </si>
  <si>
    <t>2009-0542</t>
  </si>
  <si>
    <t>Brzytwa Quick &amp; McCrystal LLP</t>
  </si>
  <si>
    <t>Subashi &amp; Wildermuth</t>
  </si>
  <si>
    <t>Brian Wildermuth</t>
  </si>
  <si>
    <t>Megan Faust and Jerome Wyss</t>
  </si>
  <si>
    <t>Does R.C. 2307.941 preclude claims of "take-home" exposure to asbestos by plaintiff who was never exposed at subject premises?</t>
  </si>
  <si>
    <t>Does a single limit or a per occurrence limit apply in uninsured/underinsured claims for wrongful death</t>
  </si>
  <si>
    <t>Hospital liability for staff physician's malpractice</t>
  </si>
  <si>
    <t>Liability of property owner to fire fighter</t>
  </si>
  <si>
    <t>Statue of limitation for statutory product liability claims</t>
  </si>
  <si>
    <t>Landlord liability for building code violations existing without landlord's knowledge</t>
  </si>
  <si>
    <t>Punitive Damage issues</t>
  </si>
  <si>
    <t>Appealability of order denying immunity to government employee</t>
  </si>
  <si>
    <t>When notice of environmental claim must be given to carrier</t>
  </si>
  <si>
    <t>Coverage for Carbon Monoxide poisoning in apartment</t>
  </si>
  <si>
    <t>Impact of Nursing Home Patient's Bill of Rights on political subdivision immunity; scope of ““discretionary act”” immunity</t>
  </si>
  <si>
    <t>Certified questions from federal court re: constitutionality of S.B. 80 (OACTA Board voted to participate as amicus only on questions 3 &amp; 4, i.e., RC 2315.20 (collateral source) and RC 2315.21 (punitive damages)</t>
  </si>
  <si>
    <t>Is $3 million in punitive damages excessive when survivorship damages were $100,000</t>
  </si>
  <si>
    <t>Successful: in attorney malpractice claims, the collectability of a lost judgment is an element of plaintiff’s damages.</t>
  </si>
  <si>
    <t>Successful: Legal malpractice plaintiff must prove likely success and likely damages of underlying action.</t>
  </si>
  <si>
    <t>Successful:  R.C. 3929.06 precludes an action against a third-party insurance carrier in the absence of prior judgment against the tortfeasor.  (Court also ruled that assignments of contingent future interests in judgments or settlements are speculative and enforceable against insurers not a party to the assignment).</t>
  </si>
  <si>
    <t>2009-0820</t>
  </si>
  <si>
    <t>Weston Hurd LLP, &amp; Mann &amp; Preston LLP</t>
  </si>
  <si>
    <t>Ron Rispo (Weston Hurd) &amp; Jim Mann (Mann &amp; Preston</t>
  </si>
  <si>
    <t>Successful:  Punitive damages are not available in the absence of compensatory damages; self-defense may be asserted as an affirmative defense against claims of negligence.</t>
  </si>
  <si>
    <t>09AP-361</t>
  </si>
  <si>
    <t>The Supreme Court limited applicability of the public duty doctrine to claims that arose prior to the enactment of Ohio Revised Code Chapter 2744 (political subdivision immunity) in 1985.</t>
  </si>
  <si>
    <t>2009-2106</t>
  </si>
  <si>
    <t>Leola Summerville v. City of Forest Park, et al.</t>
  </si>
  <si>
    <t>Dinkler Pregon, LLC</t>
  </si>
  <si>
    <t>Lynnette Dinkler and Jamey T. Pregon</t>
  </si>
  <si>
    <t>Kaminski v. Metal &amp; Wire Products Co.</t>
  </si>
  <si>
    <t>Is the "loss of chance" doctrine applicable when a plaintiff maintains a medical malpractice claim that seeks full damages for harm directly and proximately caused by medical negligence?  Otherwise stated, may the "loss of chance" doctrine serve as a "fallback" position when a plaintiff introduces evidence of a traditional medical negligence claim?</t>
  </si>
  <si>
    <t>John F. Haviland</t>
  </si>
  <si>
    <t>2009-1936</t>
  </si>
  <si>
    <t>Davis &amp; Young, LPA</t>
  </si>
  <si>
    <t>2009-2358</t>
  </si>
  <si>
    <t>Brian Sullivan</t>
  </si>
  <si>
    <t>The statute is constitutional.  In most circumstances, an employee must prove that the employer had a specific intent to injure in order to prevail on an employer intentional tort claim.</t>
  </si>
  <si>
    <t>Attorney fees are distinct from punitive damages, and public policy does not prevent an insurance company from covering attorney fees on behalf of an insured when they are awarded  as a result of an award for punitive damages.</t>
  </si>
  <si>
    <t>A judgment against the insured in a declaratory judgment action bars recovery by a successful tort plaintiff if, and only if, the declaratory judgment action was filed by the insured or the plaintiff was joined as a party to the declaratory judgment action.</t>
  </si>
  <si>
    <t>Under an intentional-act exclusion, inferred intent applies where the insured's intentional act and the harm caused are intrinsically tied so that the act necessarily results in harm.</t>
  </si>
  <si>
    <t>2010-0809</t>
  </si>
  <si>
    <t>2010-0963</t>
  </si>
  <si>
    <t>2010-1705</t>
  </si>
  <si>
    <t>2010-1654</t>
  </si>
  <si>
    <t>2010-1970 &amp; 2010-2253</t>
  </si>
  <si>
    <t>2010-2148</t>
  </si>
  <si>
    <t>2011-0606</t>
  </si>
  <si>
    <t>Lea D. Smith v. Vashawn L. McBride, et al.</t>
  </si>
  <si>
    <t>Whether R.C. Chapter 2744 requires a "mutual aid pact" between political subdivisions for immunity to apply to a police officer acting outside his or her territorial jurisdiction?</t>
  </si>
  <si>
    <t>Schroeder, Maundrell, Barbiere &amp; Powers</t>
  </si>
  <si>
    <t>Jay D. Patton</t>
  </si>
  <si>
    <t>Timothy T. Rhodes v. The City of New Philadelphia</t>
  </si>
  <si>
    <t>Anthony E. Brown</t>
  </si>
  <si>
    <t>Raymond J. Sanderbeck, et al. v. County of Medina, et al.</t>
  </si>
  <si>
    <t>Richard M. Garner</t>
  </si>
  <si>
    <t>Dismissed, sua sponte, as having been improvidently accepted.</t>
  </si>
  <si>
    <t>Is a county liable for failing to keep its roads "in repair" within the meaning of R.C. 2744.02(B)(3) where an expert opines that the road had a "skid number" such that it was "worn out"?</t>
  </si>
  <si>
    <t>In re: All Cases Against Sager Corporation</t>
  </si>
  <si>
    <t>Weston Hurd LLP</t>
  </si>
  <si>
    <t>Daniel A. Richards, Shawn W. Maestle and Melanie R. Shaerban</t>
  </si>
  <si>
    <t>Larry Essman, et al. v. City of Portsmouth</t>
  </si>
  <si>
    <t>Case dismissed.</t>
  </si>
  <si>
    <t>Case dismissed due to settlement.</t>
  </si>
  <si>
    <t>Is a political subdivision's failure to upgrade an allegedly inadequate sewer system a proprietary function under R.C. 2744.01(G)(2)(d) that subjects the subdivision to liability under R.C. 2744.02(B)(2)?</t>
  </si>
  <si>
    <t>Mazanec Raskin &amp; Ryder Co., L.P.A.</t>
  </si>
  <si>
    <t>John T. McLandrich and Frank H. Scialdone</t>
  </si>
  <si>
    <t>Sandra Havel v. Villa St. Joseph, et al.</t>
  </si>
  <si>
    <t>Whether the statutory bifurcation required by R.C. 2315.21(B) is an unconstitutional procedural law that conflicts with Civ.R. 42(B)?</t>
  </si>
  <si>
    <t>2011-1076</t>
  </si>
  <si>
    <t>Paula Eastley v. Paul Holland Volkman, et al.</t>
  </si>
  <si>
    <t>Whether a party must file a motion for a directed verdict, motion for judgment notwithstanding the verdict or motion for new trial as a pre-requisite to asserting on appeal that a civil jury verdict was against the manifest weight of the evidence?</t>
  </si>
  <si>
    <t>Bruce R. Houdek v. ThyssenKrupp Materials NA, Inc.</t>
  </si>
  <si>
    <t>Is the statutory employment intentional tort defined in R.C. 2745.01(A) and (B) limited to acts by the employer taken with a "direct" or "deliberate" intent to cause injury?</t>
  </si>
  <si>
    <t>Successful.  A premises owner is not liable for claims arising from asbestos exposure originating from asbestos on the owner's property unless the exposure occurred on the owner's property.</t>
  </si>
  <si>
    <t>Successful.  An order denying summary judgment in which an employee of a political subdivision sought federal qualified immunity from claims asserted under Section 1983 is a final, appealable order under R.C. 2744.02(C).</t>
  </si>
  <si>
    <t>Successful.  The insured has no standing to file a civil action until the insured has presented a claim to his insurer and the insurer has either 1) denied the claim or 2) failed to respond.</t>
  </si>
  <si>
    <t>Successful.  When the evidence to be considered is in the court's record, a party need not have moved for directed verdict or filed a motion for JNOV/new trial to obtain appellate review of the weight of the evidence.</t>
  </si>
  <si>
    <t>Tucker Ellis LLP</t>
  </si>
  <si>
    <t>Ruther v. Kaiser</t>
  </si>
  <si>
    <t>Whether the medical malpractice statute of repose violates the open courts provision of the Ohio Constitution?</t>
  </si>
  <si>
    <t>Susan M. Audey</t>
  </si>
  <si>
    <t>2011-0199</t>
  </si>
  <si>
    <t>Coleman v. Portage County Engineer</t>
  </si>
  <si>
    <t>Whether political subdivisions are entitled to immunity from claims arising out of the alleged failure to upgrade the capacity of an inadequate sewer system?</t>
  </si>
  <si>
    <t>Roetzel &amp; Andress, LPA</t>
  </si>
  <si>
    <t>Stephen W. Funk</t>
  </si>
  <si>
    <t>2012-0053</t>
  </si>
  <si>
    <t>Miller v. Motorists Mutual Insurance</t>
  </si>
  <si>
    <t>Whether the "causation approach" is the correct test for analyzing whether a multiple vehicle accident is a single accident/occurrence for purposes of liability coverage?</t>
  </si>
  <si>
    <t>Richard M. Garner and David W. Orlandini</t>
  </si>
  <si>
    <t>2011-2013</t>
  </si>
  <si>
    <t>Hewitt v. L.E. Myers</t>
  </si>
  <si>
    <t>Reminger Co., LPA</t>
  </si>
  <si>
    <t>Brian D. Sullivan</t>
  </si>
  <si>
    <t>Successful.  R.C. 2315.21(B) creates an enforceable substantive right to bifurcation of the punitive damage phase of trial, which takes precedent over Civ.R. 42(B).</t>
  </si>
  <si>
    <t>2011-0899</t>
  </si>
  <si>
    <t>9 Ohio St. 3d 32</t>
  </si>
  <si>
    <t>Whether the statutory rebuttable presumption of intent to injure for the "deliberate removal" of an "equipment safety" applies only where an employer makes a deliberate decision to eliminate a point-of-operation machine guard?</t>
  </si>
  <si>
    <t>2012-0797</t>
  </si>
  <si>
    <t>Moretz v. Muakkassa</t>
  </si>
  <si>
    <t>Dinkler Pregon LLC</t>
  </si>
  <si>
    <t>Jamey T. Pregon and Lynette Dinkler</t>
  </si>
  <si>
    <t>Case</t>
  </si>
  <si>
    <t>Squire Sanders &amp; Demsey</t>
  </si>
  <si>
    <t>Rendigs, Fry</t>
  </si>
  <si>
    <t>Applicability of Linko Rules to post HB 261 policies</t>
  </si>
  <si>
    <t>Modification of Boone v Vanliner</t>
  </si>
  <si>
    <t>Arbitration Clause enforceability</t>
  </si>
  <si>
    <t>Ponser v. St. Paul Fire &amp; Marine Ins. Co.,</t>
  </si>
  <si>
    <t>Effect of "legally entitled to recover" in UM/UIM statute, where insured does not sue the tortfeasor within the 2-year statute of limitations for personal injury claims</t>
  </si>
  <si>
    <t>Doug Dennis &amp; Bill Paliobeis</t>
  </si>
  <si>
    <t>Bricker &amp; Eckler</t>
  </si>
  <si>
    <t>Did SB 267 amendment to UM/UIM statute, R.C.2927.18 apply to existing policies?</t>
  </si>
  <si>
    <t>R. C. 2315.21(B) mandates bifurcation of punitive damages upon motion of any party.  To the extent that the statute conflicts with Civ. R. 42, the statute controls. </t>
  </si>
  <si>
    <t>Jacques v. Manton</t>
  </si>
  <si>
    <t>Does Robinson v. Bates apply following the enactment of R.C. 2315.20?</t>
  </si>
  <si>
    <t>R.C. 2315.20 does not address evidence of write-offs by medical providers, and therefore, the holding in Robinson v. Bates controls.  Evidence of amounts accepted by medical providers as payment in full remains admissible in evidence.</t>
  </si>
  <si>
    <t>Is a state court's denial of qualified immunity in a Section 1983 claim immediately appealable?</t>
  </si>
  <si>
    <t>Jeffrey Geesaman et al. v. St. Rita's Medical Center et al.</t>
  </si>
  <si>
    <t>Don B. Kincaid, Jr., et al. v. Erie Insurance Company</t>
  </si>
  <si>
    <t>Does an insured have standing to file an action against his insurer for coverage under an insurance policy where the claimant has not presented a claim for a loss potentially covered by such policy and where the claimant has failed to even present notice to the insurer of the alleged loss?</t>
  </si>
  <si>
    <t>Allstate Insurance Company et al. v. Dailyn Campbell et al.</t>
  </si>
  <si>
    <t>Reminger</t>
  </si>
  <si>
    <t>Successful.  The absence of a mutual-aid agreement between jurisdictions is not determinative of whether a police officer who leaves his jurisdiction is entitled to immunity while on emergency call.</t>
  </si>
  <si>
    <t>Is a party who seeks public records for the purpose of seeking a forfeiture "aggrieved" under R.C. 149.351(B)(2) by the destruction of those records?</t>
  </si>
  <si>
    <t>1.  May an Ohio court exercise jurisdiction over a dissolved foreign corporation when that corporation is no longer amenable to suit under the laws of its state of incorporation? 2.  May Ohio courts appoint receivers for dissolved foreign corporations?</t>
  </si>
  <si>
    <t>2012-Ohio-5686</t>
  </si>
  <si>
    <t>2012-Ohio-5685</t>
  </si>
  <si>
    <t>Successful.  Statutory employment intentional tort requires proof of deliberate intent to injure.</t>
  </si>
  <si>
    <t>2012-Ohio-5317</t>
  </si>
  <si>
    <t>Successful.  Rebuttable presumption of intent requires proof of a deliberate decision to eliminate a device shielding the operator of equipment from danger.</t>
  </si>
  <si>
    <t>2012-Ohio-4959</t>
  </si>
  <si>
    <t>Unsuccessful.  Appeal dismissed as improvidently accepted.</t>
  </si>
  <si>
    <t>2013-Ohio-4656</t>
  </si>
  <si>
    <t>Whether expert testimony is required to lay a foundation for evidence of medical bill write-offs under Robinson v. Bates and its progeny?</t>
  </si>
  <si>
    <t>2012-0790</t>
  </si>
  <si>
    <t>Supportive Solutions Training Academy L.L.C. v. Electronic Classroom of Tomorrow</t>
  </si>
  <si>
    <t>2013-Ohio-2410</t>
  </si>
  <si>
    <t>2012-1150</t>
  </si>
  <si>
    <t>Pauley v. City of Circleville</t>
  </si>
  <si>
    <t>2013-Ohio-4541</t>
  </si>
  <si>
    <t>Whether man-made hazards in a park extinguish recreational user immunity?</t>
  </si>
  <si>
    <t>Roetzel &amp; Andress L.P.A.</t>
  </si>
  <si>
    <t>Stephen Funk</t>
  </si>
  <si>
    <t>Successful.  Existence of a single railroad tie does not change the essential character of a park such that recreational user immunity no longer applies.</t>
  </si>
  <si>
    <t>2012-1912</t>
  </si>
  <si>
    <t>Sacksteder v. Senney</t>
  </si>
  <si>
    <t>Whether Iqbal and Twombly pleading standards apply in Ohio courts?</t>
  </si>
  <si>
    <t>Unsuccessful.</t>
  </si>
  <si>
    <t>2012-1994</t>
  </si>
  <si>
    <t>Fraley d.b.a. Fraley Trucking v. Estate of Oeding</t>
  </si>
  <si>
    <t>2014-Ohio-452</t>
  </si>
  <si>
    <t>Green &amp; Green</t>
  </si>
  <si>
    <t>2013-0283</t>
  </si>
  <si>
    <t>Sauer v. Crews</t>
  </si>
  <si>
    <t>2014-Ohio-3655</t>
  </si>
  <si>
    <t>Successful.  In determining whether an insurance policy provision is ambiguous, a court must consider the context in which the provision is used.</t>
  </si>
  <si>
    <t>2013-0797</t>
  </si>
  <si>
    <t>Pixley v. Pro-Pak Industries, Inc.</t>
  </si>
  <si>
    <t>Pending</t>
  </si>
  <si>
    <t>2013-0941</t>
  </si>
  <si>
    <t>2013-1275</t>
  </si>
  <si>
    <t>Burton v. Unifirst Corp.</t>
  </si>
  <si>
    <t>2013-1392</t>
  </si>
  <si>
    <t>Smith v. Ray Esser &amp; Sons, Inc.</t>
  </si>
  <si>
    <t>Whether post-accident OSHA citations are evidence of employer's deliberate intent to injure an employee?</t>
  </si>
  <si>
    <t>Brian D. Sullivan, Clifford C. Masch</t>
  </si>
  <si>
    <t>2013-1405</t>
  </si>
  <si>
    <t>Hoyle v. DTJ Enterprises, Inc.</t>
  </si>
  <si>
    <t>Whether the rebuttable presumption of intent in R.C. 2745.01(C) is a presumption of deliberate intent to injure?</t>
  </si>
  <si>
    <t>T. Andrew Vollmar</t>
  </si>
  <si>
    <t>2013-1671/
2013-1795</t>
  </si>
  <si>
    <t>Infinite Security Solutions LLC v. Karam Properties I, Ltd.</t>
  </si>
  <si>
    <t>Smith Rolfes &amp; Skavdahl Co., LPA</t>
  </si>
  <si>
    <t>Jerome F. Rolfes, Amanda M. Rieger</t>
  </si>
  <si>
    <t>2013-1746</t>
  </si>
  <si>
    <t>Felix v. Ganley Chevrolet</t>
  </si>
  <si>
    <t>Whether a certified class may include individuals who did not sustain actual harm?</t>
  </si>
  <si>
    <t>Bricker &amp; Eckler LLP</t>
  </si>
  <si>
    <t>Drew H. Campbell, Ali I. Hague, Kara H. Herrnstein</t>
  </si>
  <si>
    <t>2013-2008</t>
  </si>
  <si>
    <t>Smith v. Chen</t>
  </si>
  <si>
    <t>Richard M. Garner, Brian J. Bradigan, Gary C. Safir</t>
  </si>
  <si>
    <t>2014-0451</t>
  </si>
  <si>
    <t>Dillon v. Farmers Ins. of Columbus, Inc.</t>
  </si>
  <si>
    <t>2014-0481</t>
  </si>
  <si>
    <t>Jelinek v. Abbott Laboratories</t>
  </si>
  <si>
    <t>Whether evidence is not relevant to show a pretext for discrimination unless it tends to show that the employer's justification has no basis in fact, did not actually motivate its actions, or was insufficient?</t>
  </si>
  <si>
    <t>Eastman &amp; Smith Ltd.</t>
  </si>
  <si>
    <t>2014-0727</t>
  </si>
  <si>
    <t>Salee v. Watts</t>
  </si>
  <si>
    <t>Mazanec, Raskin &amp; Ryder Co., LPA</t>
  </si>
  <si>
    <t>Frank H. Scialdone</t>
  </si>
  <si>
    <t>Successful.  Constitutionality of medical malpractice statute of repose upheld.</t>
  </si>
  <si>
    <t>Whether the denial of a motion to amend an answer to assert the defense of political subdivision immunity is immediately appealable?</t>
  </si>
  <si>
    <t>Can the conduct of an insurer be imputed to its out-of-state insured for purposes of personal jurisdiction?</t>
  </si>
  <si>
    <t>State ex rel. Yeaples v. Honorable Steven E. Gall</t>
  </si>
  <si>
    <t>2012-Ohio-3881</t>
  </si>
  <si>
    <t>Successful.  Claim based on failure to upgrade is a claim for which political subdivisions enjoy immunity.</t>
  </si>
  <si>
    <t>Successful.  Expert testimony not required for admission of write-off evidence.</t>
  </si>
  <si>
    <t>Erin B. Moore</t>
  </si>
  <si>
    <t>Daniel A. Richards, Shawn M. Maestle, Martha L. Allee</t>
  </si>
  <si>
    <t>Benjamin C. Sasse, Jeffrey C. Sindelar</t>
  </si>
  <si>
    <t>Whether Hewitt limits the rebuttable presumption of intent in employment intentional torts to devices that protect operators of equipment?</t>
  </si>
  <si>
    <t>Lynn Vuketich Luther, Melissa Ebel</t>
  </si>
  <si>
    <t>Brief 
(after 12/1/06)</t>
  </si>
  <si>
    <t>2006-2271/2393</t>
  </si>
  <si>
    <t>2007-1529</t>
  </si>
  <si>
    <t>MERIT BRIEF</t>
  </si>
  <si>
    <t>2007-1222/1370</t>
  </si>
  <si>
    <t>West Broad Chiropractic v. American Family Ins.</t>
  </si>
  <si>
    <t>2009-1715/2094</t>
  </si>
  <si>
    <t>JURISDICTIONAL BRIEF</t>
  </si>
  <si>
    <t>Whether a court must consider the context in which a policy provision appears when determining whether it is ambiguous?</t>
  </si>
  <si>
    <t>Whether a co-worker may be sued for a Blankenship intentional tort?</t>
  </si>
  <si>
    <t>Whether a party must show materiality and prejudice to secure a new trial based on juror misstatements during voir dire?</t>
  </si>
  <si>
    <t>Whether a trial court retains jurisdiction to enforce a settlement after issuing an order dismissing the action without prejudice where that order contemplates a further and final entry of dismissal?</t>
  </si>
  <si>
    <t>Whether surveillance video obtained for impeachment purposes is protected from pre-trial disclosure under the work product doctrine?</t>
  </si>
  <si>
    <t>Whether an insurer's oral repair estimate is an "unfair or deceptive act or practice" subject to the CSPA?</t>
  </si>
  <si>
    <t>Whether a school district is liable for negligent operation of a school bus where a student refuses to cross the street when she is dropped off and is injured when later attempting to cross?</t>
  </si>
  <si>
    <t>Unsuccessful.  Case dismissed, sua sponte, as having been improvidently accepted.</t>
  </si>
  <si>
    <t>The Supreme Court accepted the following propositions of law: 1. The doctrine of inferred intent as applied to an intentional act exclusion in an insurance policy is not limited to cases of molestation or homicide and may be applied where the undisputed facts establish harm or were substantially certain to occur as a result of the insured's conduct.  2. Policy language which excludes coverage for "bodily injury...which may reasonably be expected to result in the intentional acts...of any insured person" denotes an objective as oppose to a subjective standard of coverage rendering an insured's subjective intent irrelevant.</t>
  </si>
  <si>
    <t>Successful.  No judgment may be taken against a corporation that does not exist under applicable state law and a receiver cannot be appointed to seek recovery from the non-existent corporation's insurance carriers.</t>
  </si>
  <si>
    <t xml:space="preserve">MERIT BRIEF
</t>
  </si>
  <si>
    <t>Boley v. Goodyear</t>
  </si>
  <si>
    <t>Successful.  If the requester did not actually want the records and instead wanted the request denied to seek forfeiture awards, then the requester was not "aggrieved" by the destruction.</t>
  </si>
  <si>
    <t>Successful.  Such a denial deprives the political subdivision of the benefit of an alleged immunity and is immediately appealable.</t>
  </si>
  <si>
    <t>Koehler Neal LLC</t>
  </si>
  <si>
    <t>Successful.  An Ohio court may not exercise personal jurisdiction over a nonresident based solely on the conduct of the nonresident's insurance company.</t>
  </si>
  <si>
    <t xml:space="preserve">
REPLY BRIEF</t>
  </si>
  <si>
    <t>REPLY BRIEF</t>
  </si>
  <si>
    <t xml:space="preserve">JURISDICTIONAL BRIEF
</t>
  </si>
  <si>
    <t>1993-Ohio-72</t>
  </si>
  <si>
    <t>1993-Ohio-106</t>
  </si>
  <si>
    <t>World Harvest Church v. Grange Mutual Casualty Company</t>
  </si>
  <si>
    <t>Michael M. Neltner</t>
  </si>
  <si>
    <t>Ohio Bureau of Workers' Compensation v. Jeffrey McKinley and Heritage-WTI, Inc.</t>
  </si>
  <si>
    <t>Ricky Allen Baker, et al., v. County of Wayne, Ohio, et al.</t>
  </si>
  <si>
    <t>Kasandra Mezatasta v. Enterprise Hill Farm, Inc., et al. v. Dr. Gerald S. Steiman</t>
  </si>
  <si>
    <t>Melanie R. Irvin</t>
  </si>
  <si>
    <t>Jessica Simpkins, et al., v. Grace Brethren Church of Delaware</t>
  </si>
  <si>
    <t>Anne Marie Sferra &amp; Kara Herrnstein</t>
  </si>
  <si>
    <t>Scott L. Smith, et al. v. Erie Insurance Company</t>
  </si>
  <si>
    <t>Kevin C. Connell &amp; Margaret A. Lennen</t>
  </si>
  <si>
    <t>Jascar Enterprises, LLC v. Body by Jake Enterprises, LLC, et al.</t>
  </si>
  <si>
    <t>Benjamin C. Sassé</t>
  </si>
  <si>
    <t>Carl Wright, et al., v. Hart’s Machine Services, Inc.</t>
  </si>
  <si>
    <t>Vorys, Sater, Seymour and Pease LLP</t>
  </si>
  <si>
    <t>Richard D. Schuser;  Elizabeth T. Smith;  Damien C. Kitte</t>
  </si>
  <si>
    <t>Collins Roche Utley &amp; Garner, LLC</t>
  </si>
  <si>
    <t>1982-1815</t>
  </si>
  <si>
    <t>1982-1727/ 1983-350</t>
  </si>
  <si>
    <t>1994-Ohio-38</t>
  </si>
  <si>
    <t>1992-Ohio-94</t>
  </si>
  <si>
    <t>1986-311</t>
  </si>
  <si>
    <t>1989-1812</t>
  </si>
  <si>
    <t>1990-2285</t>
  </si>
  <si>
    <t>1992-2382/ 1993-1041</t>
  </si>
  <si>
    <t>1992-1909</t>
  </si>
  <si>
    <t>1993-133</t>
  </si>
  <si>
    <t>1992-2549</t>
  </si>
  <si>
    <t>1993-592</t>
  </si>
  <si>
    <t>1993-294</t>
  </si>
  <si>
    <t>1992-2236</t>
  </si>
  <si>
    <t>1992-1875</t>
  </si>
  <si>
    <t>1993-966</t>
  </si>
  <si>
    <t>1993-1616</t>
  </si>
  <si>
    <t>1994-1780</t>
  </si>
  <si>
    <t>1994-726</t>
  </si>
  <si>
    <t>1994-115/ 1994-1041</t>
  </si>
  <si>
    <t>1994-354</t>
  </si>
  <si>
    <t>1994-2569</t>
  </si>
  <si>
    <t>1994-2612</t>
  </si>
  <si>
    <t>1995-1139</t>
  </si>
  <si>
    <t>1995-1042</t>
  </si>
  <si>
    <t>1996-764/ 1996-852</t>
  </si>
  <si>
    <t>1997-1967</t>
  </si>
  <si>
    <t>1997-402/ 1997-551/ 1997-2056/ 1997-2301</t>
  </si>
  <si>
    <t>1997-1502</t>
  </si>
  <si>
    <t>1997-1595</t>
  </si>
  <si>
    <t>1998-405</t>
  </si>
  <si>
    <t>1999-1301/ 1999-1323</t>
  </si>
  <si>
    <t>1997-2342</t>
  </si>
  <si>
    <t>1997-2419</t>
  </si>
  <si>
    <t>2000-472/ 2000-481</t>
  </si>
  <si>
    <t>1999-159</t>
  </si>
  <si>
    <t>1998-2456</t>
  </si>
  <si>
    <t>2000-1214</t>
  </si>
  <si>
    <t>2000-769/ 2000-1160</t>
  </si>
  <si>
    <t>2001-1843</t>
  </si>
  <si>
    <t>2000-1788</t>
  </si>
  <si>
    <t>2002-0367</t>
  </si>
  <si>
    <t>2004-0909</t>
  </si>
  <si>
    <t>2001-1709</t>
  </si>
  <si>
    <t>2003-1447</t>
  </si>
  <si>
    <t>2002-2242</t>
  </si>
  <si>
    <t>2003-2164</t>
  </si>
  <si>
    <t>2004-0574</t>
  </si>
  <si>
    <t>2003-1730/ 2003-2125</t>
  </si>
  <si>
    <t>2004-0284</t>
  </si>
  <si>
    <t>2005-0247</t>
  </si>
  <si>
    <t>8th Dist. No. 85116</t>
  </si>
  <si>
    <t>2014-Ohio-5460</t>
  </si>
  <si>
    <t>Successful.  Summary judgment in favor of employer is reinstated because there was no evidence that the safety device was deliberately removed.  The court declines to reach the question of whether the rebuttable presumption of intent is limited to operators of equipment.</t>
  </si>
  <si>
    <t>Court denied writs without reaching the issue OACTA briefed.</t>
  </si>
  <si>
    <t>2015-Ohio-843</t>
  </si>
  <si>
    <t>Successful.  Court reinstates summary judgment in favor of insurer, based in part on conclusion that intentional torts under R.C. 2745.01 are deliberate intent torts.</t>
  </si>
  <si>
    <t>2015-Ohio-1101</t>
  </si>
  <si>
    <t>2015-Ohio-3430</t>
  </si>
  <si>
    <t>Successful.  All members of an OCSPA class must have experienced actual harm as a result of the challenged conduct.</t>
  </si>
  <si>
    <t>2015-Ohio-1480</t>
  </si>
  <si>
    <t>Appeal dismissed for lack of a final order.</t>
  </si>
  <si>
    <t>Case No.</t>
  </si>
  <si>
    <t>2015-Ohio-5407</t>
  </si>
  <si>
    <t>2014-2079</t>
  </si>
  <si>
    <t>2016-Ohio-1566</t>
  </si>
  <si>
    <t>Whether an auto accident that occurred when a vehicle dropped its wheels off the edge of a paved roadway results from a failure to maintain a "public road"?</t>
  </si>
  <si>
    <t>Appeal dismissed as improvidently accepted.</t>
  </si>
  <si>
    <t>Successful.  An "edge drop" is not part of a "public road."</t>
  </si>
  <si>
    <t>2014-1161</t>
  </si>
  <si>
    <t>2016-Ohio-2913</t>
  </si>
  <si>
    <t>Successful.  Such an exclusion eliminates coverages for damages asserted against an insured based on its vicarious liability for an employee's physical abuse of a child in the insured's care and custody.</t>
  </si>
  <si>
    <t>2014-0795</t>
  </si>
  <si>
    <t>2015-Ohio-2927</t>
  </si>
  <si>
    <t>Whether a third party is liable to the Bureau because it signed a settlement agreement that did not specifically mention the Bureau's lien?</t>
  </si>
  <si>
    <t>6th Dist. No. E-15-037</t>
  </si>
  <si>
    <t>2016-Ohio-3371</t>
  </si>
  <si>
    <t>2014-1953</t>
  </si>
  <si>
    <t>2016-Ohio-8118</t>
  </si>
  <si>
    <t>Whether Ohio's non-economic damages cap is unconstitutional as applied to minor victims of sexual abuse?</t>
  </si>
  <si>
    <t>2015-1419</t>
  </si>
  <si>
    <t>2016-Ohio-7742</t>
  </si>
  <si>
    <t>Whether an insured's own statements as recorded in crash reports and medical records are "independent corroborative evidence" of a claim for UM benefits?</t>
  </si>
  <si>
    <t>Unsuccessful.  Independent corroborative evidence includes evidence derived from the insured's testimony.</t>
  </si>
  <si>
    <t>2016-0293</t>
  </si>
  <si>
    <t>Jurisdiction declined.</t>
  </si>
  <si>
    <t>2016-1186</t>
  </si>
  <si>
    <t>2016-0553</t>
  </si>
  <si>
    <t>Robert Parmertor, et al. v. Chardon Local Schools, et al.</t>
  </si>
  <si>
    <t>Whether the pleading standards of Iqbal and Twombly apply in state court?</t>
  </si>
  <si>
    <t>2016-1840</t>
  </si>
  <si>
    <t>Charles Cranfield v. State Farm Fire &amp; Casualty Co.</t>
  </si>
  <si>
    <t>2017-0098</t>
  </si>
  <si>
    <t>Whether a diagnosis of the long-term effects of a prior injury revives a time-barred claim?</t>
  </si>
  <si>
    <t>Bieser, Greer &amp; Landis LLP</t>
  </si>
  <si>
    <t>Is termination of attorney-client relationship dependent upon filing of motion to withdraw under local rule of court?</t>
  </si>
  <si>
    <t>Does R.C. 1343.03 apply to judgments entered prior to effective date of statute</t>
  </si>
  <si>
    <t>Niskanen v. Giant Eagle</t>
  </si>
  <si>
    <t>Is R.C. 2745.01 (the new workplace intentional tort statute) constitutional?</t>
  </si>
  <si>
    <t>Whether appellate court may vacate and remand a summary judgment for further consideration absent evidence that a trial court refused to consider certain portions of the record?</t>
  </si>
  <si>
    <t>Whether UCC-based implied warranty claims for personal injury are abrogated by the Ohio Product Liability Act?</t>
  </si>
  <si>
    <t>Is amendment to R.C. 2125.02 (wrongful death damages) to be applied to all cases tried after effective date?</t>
  </si>
  <si>
    <t>2014-Ohio-4724</t>
  </si>
  <si>
    <t>Successful.  Insurer does not become a party to a "consumer transaction" subject to the OCSPA by issuing a repair estimate concerning a policyholder's claim for motor vehicle damage.</t>
  </si>
  <si>
    <t>2015-Ohio-1518</t>
  </si>
  <si>
    <t>Whether a CGL policy's abuse or molestation exclusion eliminates coverages for an insured's vicarious liability for its employee's abuse of a child?</t>
  </si>
  <si>
    <t>Whether expert witness tax returns are discoverable?</t>
  </si>
  <si>
    <t>Koehler Fitzgerald LLC</t>
  </si>
  <si>
    <t>Unsuccessful.  A trial court has jurisdiction to enforce a settlement agreement after a case has been dismissed, but only if the dismissal entry incorporates the settlement terms or expressly says the court retains jurisdiction to enforce the settlement.</t>
  </si>
  <si>
    <t>Whether an insurer must exclude labor costs from the depreciation calculation when determining the actual cash value of property?</t>
  </si>
  <si>
    <t xml:space="preserve">Successful.  Court affirms the lower court's ruling that the cap is not unconstitutional as applied. </t>
  </si>
  <si>
    <t>Successful in part.  Appellate court reversed the trial court's denial of a Rule 60(B) motion to vacate the order requiring production of the tax returns, explaining that the returns were of "questionable relevance" in the first instance and completely irrelevant once the expert withdrew.</t>
  </si>
  <si>
    <t>Successful in part.  Court dismisses appeal as improvidently accepted, leaving in place the lower court's ruling in favor of the supported party.</t>
  </si>
  <si>
    <t>2016-1116</t>
  </si>
  <si>
    <t>Ligntning Rod Mutual Insurance Co. v. Robert Southworth, et al., &amp; CMH Homes Inc., dba Luv Homes</t>
  </si>
  <si>
    <t>Bruns, Connell, Vollmar &amp; Armstrong, LLC</t>
  </si>
  <si>
    <t>Does a general liability insurance policy that applies to “property damage” that occurs during the policy period is “triggered” by the damage during the policy period
regardless of whether that damage is the continuation or resumption of damage that first appeared before the policy period as long as the damage was not known to the
insured or those persons specifically listed in the policy prior to the inception of the policy.</t>
  </si>
  <si>
    <t>Cindy Satterfield et al., v. Ameritech Mobile Communications Inc., et al., &amp; Cincinnati SMSA Limited Partnership</t>
  </si>
  <si>
    <t>2017-0684</t>
  </si>
  <si>
    <t>Mark Schwartz, et al., v. Honeywell International, Inc.</t>
  </si>
  <si>
    <t>2016-1372</t>
  </si>
  <si>
    <t>Sutter O'Connell Co. &amp; Ulmer &amp; Berne LLP</t>
  </si>
  <si>
    <t>Douglas R. Simek, James N. Kline</t>
  </si>
  <si>
    <r>
      <t>Ben Sass</t>
    </r>
    <r>
      <rPr>
        <sz val="14"/>
        <rFont val="Arial"/>
        <family val="2"/>
      </rPr>
      <t>é</t>
    </r>
  </si>
  <si>
    <t>BRIEF</t>
  </si>
  <si>
    <t>17-3779</t>
  </si>
  <si>
    <t>Mesa Underwriters Specialty Ins. Co. v. Secret's Gentleman's Club et al.</t>
  </si>
  <si>
    <t>David W. Orlandini</t>
  </si>
  <si>
    <t xml:space="preserve">Does an insurance company owe a duty defend and indemnify when a Plaintiff seeks recovery against a liquor permit holder under a theory of negligence separate from a claim under the Dram Shop Act. </t>
  </si>
  <si>
    <t>Sixth Circuit Court of Appeals</t>
  </si>
  <si>
    <t>2017-0088</t>
  </si>
  <si>
    <t>Judith Pelletier, et al., v. City of Campbell</t>
  </si>
  <si>
    <t xml:space="preserve">Because an "obstruction" for purposes of determining the immunity of a political subdivision in all claims which allege a negligent failure to maintain a "public road" is confined to a condition which blocks or cloggs the roadway, roadside foliage which does not block or clog travel or render a traffic control device indiscernible does not qualify as an obstruction. </t>
  </si>
  <si>
    <t>2018-0189</t>
  </si>
  <si>
    <t>New Riegel Local School Distrcit Board of Education v. The Buehrer Group Architecture &amp; Engineering, Inc., et al.</t>
  </si>
  <si>
    <t>Whether the 10-year repose period in R.C. 2305.131 applies to breach-of-contract claims?</t>
  </si>
  <si>
    <t>2017-1391</t>
  </si>
  <si>
    <t>JIM DAVID, JR., AS ADMINISTRATOR OF THE ESTATE OF JAMES DAVID, SR., et al.
Plaintiffs-Appellees
v.
JEFFREY MATTER, et al.
Defendants-Appellants</t>
  </si>
  <si>
    <t>Bonezzi Switzer Polito &amp; Hupp, Co. LPA</t>
  </si>
  <si>
    <t>Thomas F. Glassman</t>
  </si>
  <si>
    <t>REBECCA BUDDENBERG Respondent, v. ROBERT K. WEISDACK, et al. Petitioners.</t>
  </si>
  <si>
    <t xml:space="preserve">Does O.R.C. § 2307.60’s creation of a civil cause of action for injuries based on a “criminal act” require an underlying criminal conviction?
 Is a criminal conviction a condition precedent to a civil claim pursuant to O.R.C. § 2921.03? 
</t>
  </si>
  <si>
    <t>Preliminary Memorandum</t>
  </si>
  <si>
    <t>William Peseski</t>
  </si>
  <si>
    <t>2018-0682</t>
  </si>
  <si>
    <t xml:space="preserve">Kisling, Nestico, &amp; Redick, LLC vs. Progressive Max Insurance Co., et.al. </t>
  </si>
  <si>
    <t>2018-0852</t>
  </si>
  <si>
    <t>David Ayers v. City of Cleveland et. Al.</t>
  </si>
  <si>
    <t>Proposition of Law I: Wheather "Subsection 2744.07(A)(2) reflects the legislature's intent to permit a judgment creditor to proceed directly against an indemnitor."</t>
  </si>
  <si>
    <t>2018-01-003</t>
  </si>
  <si>
    <t xml:space="preserve">Crane Service &amp; Inspections, LLC vs. Cincinnati Specialty Underwriters Insurance Company </t>
  </si>
  <si>
    <t>Doug Shockman</t>
  </si>
  <si>
    <t>2018-Ohio-4391</t>
  </si>
  <si>
    <t>Unsuccessful.  Court applies the discovery rule and holds that plaintiff did not know and had no reason to know that he had suffered a latent brain injuy while playing football.</t>
  </si>
  <si>
    <t xml:space="preserve">Schmitz, et al. v. NCAA, et al. </t>
  </si>
  <si>
    <t>2017-Ohio-7438</t>
  </si>
  <si>
    <t>Successful support of appellee; court dismissed the appeal as improvidently accepted, leaving the lower court ruling intact.</t>
  </si>
  <si>
    <t>2018-Ohio-5023</t>
  </si>
  <si>
    <t>Whether a damages model used to establish that common issues predominate under Civ.R. 23(B)(3) must demonstrate that injury-in-fact and damages can be proven on a classwide basis?</t>
  </si>
  <si>
    <t>Court reversed on the merits without reaching the issue OACTA briefed.</t>
  </si>
  <si>
    <t>2018-Ohio-474</t>
  </si>
  <si>
    <t>Whether a plaintiff may use a cumulative exposure theory to establish causation in an asbestos case?</t>
  </si>
  <si>
    <t>Successful.  Court holds that cumulative exposure theory is inconsistent with the causation test in R.C. 2307.96.</t>
  </si>
  <si>
    <t>751 F. App'x 715</t>
  </si>
  <si>
    <t>2018-Ohio-2121</t>
  </si>
  <si>
    <t>Successful.</t>
  </si>
  <si>
    <t>None.</t>
  </si>
  <si>
    <t>Case settled before appeal filed.</t>
  </si>
  <si>
    <t>2019-0453</t>
  </si>
  <si>
    <t>Malieka Evans v. Akron General Medical Center, ET AL.</t>
  </si>
  <si>
    <t>Proposition of Law No. 1: If no viable cause of action exists against an employee, such that an employee can no longer be found liable for an alleged wrong, a plaintiff cannot maintain a cause of action against an employer for negligent hiring, supervision, or retention. Certified Question No. 2: Does the language of Strock v. Pressnell, 38 Ohio St.3d 207, 217, 527 N.E.2d 1235 (1988) require that a plaintiff show the liability of an employee in order to maintain a negligent hiring, supervision, or retention action against an employer?</t>
  </si>
  <si>
    <t>Rendigs, Fry, Kiely &amp; Dennis, LLP</t>
  </si>
  <si>
    <t>Jeffrey M. Hines</t>
  </si>
  <si>
    <t>2019-0939</t>
  </si>
  <si>
    <t xml:space="preserve">Menorah Park Center for Senior Living vs. Irene Rolston </t>
  </si>
  <si>
    <t>Dinkler Law Office, LLC</t>
  </si>
  <si>
    <t>Lynnette Dinkler and Carin Al-Hamdani</t>
  </si>
  <si>
    <t>2019-1725</t>
  </si>
  <si>
    <t>Timothy A. Weeks v. 203 MAIN STREET, LLC dba MOSEY INN, et al., v. OHIO RESTAURANT INVESTMENT OF WELLINGTON, LLC,</t>
  </si>
  <si>
    <t>Susan M. Audey &amp; Elisabeth C. Arko</t>
  </si>
  <si>
    <t>2020-0405</t>
  </si>
  <si>
    <t xml:space="preserve">AKC, Inc. v. United Specialty Ins. Co. </t>
  </si>
  <si>
    <t xml:space="preserve">None.  </t>
  </si>
  <si>
    <t>Merit Brief</t>
  </si>
  <si>
    <t>Cavitch, Familo &amp; Durkin Co., LPA</t>
  </si>
  <si>
    <t>Gregory E. O'Brien</t>
  </si>
  <si>
    <t>2020-0963</t>
  </si>
  <si>
    <t xml:space="preserve">Shanell Goree vs. Northland Auto Enterprises, Inc. et. Al. </t>
  </si>
  <si>
    <t>Gregory R. Farkas</t>
  </si>
  <si>
    <t>Frantz Ward LLP</t>
  </si>
  <si>
    <t xml:space="preserve">Proposition of Law II: Inducement and reliance are essential elements of any fraud claim and may only be presumed on a class-wide basis where legally mandated written disclosures are shown to have been intentionally and uniformly omitted on a class-wide basis. Proposition of Law III: Part of the rigorous analysis required for class certification is analysis of the merits of the claims presented as to the existence of indvidualized essential elements of the claims and individualized damages.  </t>
  </si>
  <si>
    <t>2021-0241</t>
  </si>
  <si>
    <t>Michael Walling, Administrator of the Estate of Raeann Walling, Deceased v. The Toledo Hospital</t>
  </si>
  <si>
    <t>2021-0478</t>
  </si>
  <si>
    <t>Orlando P. Hudson v. Greater Cleveland Regional
Transit Authority</t>
  </si>
  <si>
    <t>EASTMAN &amp; SMITH LTD.</t>
  </si>
  <si>
    <t>Brigid E. Heid</t>
  </si>
  <si>
    <t>2021-0497</t>
  </si>
  <si>
    <t>Amanda Brandt v. Roy Pompa</t>
  </si>
  <si>
    <t>Austin Krewina v. United Specialty Insurance Company</t>
  </si>
  <si>
    <t>Proposition of Law: Liability insurance exclusions and limitations for harm arising from assault and battery or abuse are subject-matter provisions that are triggered when an ordinary person would believe that assault and battery or abuse had taken place rather than by the subjective intent of the assailant.</t>
  </si>
  <si>
    <t>2022-0322</t>
  </si>
  <si>
    <t>2022-0583</t>
  </si>
  <si>
    <t>Gibson Bros. Inc v. Oberlin College</t>
  </si>
  <si>
    <t>None</t>
  </si>
  <si>
    <t>Natalia Steele</t>
  </si>
  <si>
    <t>TruNorth Warranty Programs of North America v. AJZ's Hauling, LLC</t>
  </si>
  <si>
    <t>2022-0750</t>
  </si>
  <si>
    <t>2022-0732</t>
  </si>
  <si>
    <t>2019-Ohio-2851</t>
  </si>
  <si>
    <t>2018-1209</t>
  </si>
  <si>
    <t xml:space="preserve">2020-Ohio-3832 </t>
  </si>
  <si>
    <t>Can a lawyer's charging lien be enforced against a third-party insurance company that pays a settlement to a person allegedly injured by its insured's conduct?</t>
  </si>
  <si>
    <t>2020-Ohio-82</t>
  </si>
  <si>
    <t>2020-Ohio-1047</t>
  </si>
  <si>
    <t>Kathleen McCarthy v. Peter K. Lee, M.D.</t>
  </si>
  <si>
    <t>Whether a derivative claim falls with the primary claim when the primary claim fails as a matter of law.</t>
  </si>
  <si>
    <t>Paul McCartney &amp; Diane Feigi</t>
  </si>
  <si>
    <t>Successful in part</t>
  </si>
  <si>
    <t>2022-Ohio-4525</t>
  </si>
  <si>
    <t>2022-Ohio-4265</t>
  </si>
  <si>
    <t>2021-Ohio-3540</t>
  </si>
  <si>
    <t>2020-Ohio-6658</t>
  </si>
  <si>
    <t>2020-Ohio-5535</t>
  </si>
  <si>
    <t xml:space="preserve">The tort of negligent infliction of emotional distress, which is premised only upon negligent conduct by definition, is subject to dismissal under R.C. 2744.03 when it is asserted against an employee of a political subdivision, even when there are allegations of “wanton or reckless” conduct. (R.C. 2744.03(A)(6)(b) applied).
</t>
  </si>
  <si>
    <t>Proposition of Law No. III: A jury cannot consider an issue again when jurors give an interrogatory answer that is clear and consistent with the verdict. R.C. 2315.21(B)(2) does not authorize a jury to revisit in stage two of a bifurcated trial any issue resolved in stage one that also relates to liability or compensatory damages. II. Proposition of Law No. IV: R.C. 2315.21 limits punitive damages to twice the recoverable compensatory damages awarded to a plaintiff from a defendant. Because R.C. 2315.18(E)(1) limits recoverable noneconomic loss to a capped amount, and R.C. 2315.18(F)(1) prevents a judgment over that amount, capped punitive damages are derived from capped compensatory damages</t>
  </si>
  <si>
    <t>Whether Ohio should adopt  HIPAA privacy regulations and create an exception to Biddle v. Warren General Hospital for a limited disclosure of health information that occurs for the purpose of collecting a medical debt.</t>
  </si>
  <si>
    <t xml:space="preserve">Whether a forensic toxicologist’s opinions can create an issue of fact on the bartender’s actual knowledge of noticeable intoxication under Ohio’s Dram Shop Act. </t>
  </si>
  <si>
    <t>Whether negligent credentialing can exist without a prior adjudication or stipulation that the physician was negligent.</t>
  </si>
  <si>
    <t xml:space="preserve">Whether attorney-client privilege communications can be disclosed to an employee within the scope of employment who has a reason to know the privileged information, despite the employee being personally adverse to the employer, without waiving the privilege? </t>
  </si>
  <si>
    <t>Whether R.C. 2315.18's cap on noneconomic damage is unconstitutional on its face or as applied to minor victims of sexual assault</t>
  </si>
  <si>
    <t>Ben Sassé &amp; Elisabeth Arko</t>
  </si>
  <si>
    <t>Whether the standard water backup and pollution exclusions in a first-party property insurance policy bar loss caused by or resulting from raw sewage.</t>
  </si>
  <si>
    <t>Whether an order in one case can be collaterally attacked in another case on the theory that it is "unjust" and, if so, whether a trial court must hold an oral hearing before ruling on a motion to compel arbitration when a party requests a hearing.</t>
  </si>
  <si>
    <t>Whether attorney fees incurred by an insured for his personal attorney are compensatory damages for an alleged breach of the duty of good faith.</t>
  </si>
  <si>
    <t>Jurisdictional Brief</t>
  </si>
  <si>
    <t>Does immunity apply to an off duty K9 handler for claims of negligence and strict liability?</t>
  </si>
  <si>
    <t>2022-0784</t>
  </si>
  <si>
    <t>Allison Harris v. Dustin Hilderbrand</t>
  </si>
  <si>
    <t>Jared A. Wagner</t>
  </si>
  <si>
    <t>2023-0230</t>
  </si>
  <si>
    <t>Estate of Katherine Tomlinson v. Mega Pool Warehouse Inc and Stephen B. Gold</t>
  </si>
  <si>
    <t>Kent D. Riesen</t>
  </si>
  <si>
    <t>Are Residential remodeling services exempted from the definition of “consumer transaction” under the Ohio Consumer Sales Practices Act? Does the Ohio Home Construction Service Supplier Act, rather than the Ohio Consumer Sales Practices Act, apply to a transaction involving the remodeling of an existing residential building?</t>
  </si>
  <si>
    <t xml:space="preserve">Jurisdictional Brief
</t>
  </si>
  <si>
    <t>Janson &amp; Riesen,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</si>
</sst>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0"/>
      <name val="Arial"/>
    </font>
    <font>
      <b/>
      <sz val="12"/>
      <color rgb="FF000000"/>
      <name val="Arial"/>
      <family val="2"/>
    </font>
    <font>
      <sz val="12"/>
      <color rgb="FF000000"/>
      <name val="Arial"/>
      <family val="2"/>
    </font>
    <font>
      <sz val="10"/>
      <color rgb="FF000000"/>
      <name val="Arial"/>
      <family val="2"/>
    </font>
    <font>
      <u/>
      <sz val="10"/>
      <color theme="10"/>
      <name val="Arial"/>
      <family val="2"/>
    </font>
    <font>
      <sz val="12"/>
      <name val="Arial"/>
      <family val="2"/>
    </font>
    <font>
      <sz val="10"/>
      <name val="Arial"/>
      <family val="2"/>
    </font>
    <font>
      <sz val="14"/>
      <name val="Arial"/>
      <family val="2"/>
    </font>
    <font>
      <sz val="12"/>
      <name val="Tahoma"/>
      <family val="2"/>
    </font>
    <font>
      <u/>
      <sz val="12"/>
      <color theme="10"/>
      <name val="Arial"/>
      <family val="2"/>
    </font>
    <font>
      <u/>
      <sz val="12"/>
      <color rgb="FF0070C0"/>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3743705557422"/>
      </left>
      <right style="thin">
        <color theme="0" tint="-0.14993743705557422"/>
      </right>
      <top style="thin">
        <color theme="0" tint="-0.14993743705557422"/>
      </top>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style="thin">
        <color theme="0" tint="-0.14990691854609822"/>
      </left>
      <right style="thin">
        <color theme="0" tint="-0.14990691854609822"/>
      </right>
      <top style="thin">
        <color theme="0" tint="-0.14990691854609822"/>
      </top>
      <bottom/>
      <diagonal/>
    </border>
    <border>
      <left style="thin">
        <color theme="0" tint="-0.1498764000366222"/>
      </left>
      <right style="thin">
        <color theme="0" tint="-0.1498764000366222"/>
      </right>
      <top style="thin">
        <color theme="0" tint="-0.1498764000366222"/>
      </top>
      <bottom/>
      <diagonal/>
    </border>
    <border>
      <left style="thin">
        <color theme="0" tint="-0.1498764000366222"/>
      </left>
      <right style="thin">
        <color theme="0" tint="-0.1498764000366222"/>
      </right>
      <top/>
      <bottom style="thin">
        <color theme="0" tint="-0.1498764000366222"/>
      </bottom>
      <diagonal/>
    </border>
    <border>
      <left style="thin">
        <color theme="0" tint="-0.1498458815271462"/>
      </left>
      <right style="thin">
        <color theme="0" tint="-0.1498458815271462"/>
      </right>
      <top style="thin">
        <color theme="0" tint="-0.1498458815271462"/>
      </top>
      <bottom style="thin">
        <color theme="0" tint="-0.1498458815271462"/>
      </bottom>
      <diagonal/>
    </border>
    <border>
      <left style="thin">
        <color theme="0" tint="-0.1498764000366222"/>
      </left>
      <right style="thin">
        <color theme="0" tint="-0.1498764000366222"/>
      </right>
      <top/>
      <bottom/>
      <diagonal/>
    </border>
    <border>
      <left style="thin">
        <color theme="0" tint="-0.1498764000366222"/>
      </left>
      <right/>
      <top style="thin">
        <color theme="0" tint="-0.1498764000366222"/>
      </top>
      <bottom/>
      <diagonal/>
    </border>
    <border>
      <left style="thin">
        <color theme="0" tint="-0.1498764000366222"/>
      </left>
      <right/>
      <top/>
      <bottom/>
      <diagonal/>
    </border>
    <border>
      <left style="thin">
        <color theme="0" tint="-0.1498458815271462"/>
      </left>
      <right style="thin">
        <color theme="0" tint="-0.1498458815271462"/>
      </right>
      <top style="thin">
        <color theme="0" tint="-0.1498458815271462"/>
      </top>
      <bottom/>
      <diagonal/>
    </border>
    <border>
      <left style="thin">
        <color theme="0" tint="-0.1498458815271462"/>
      </left>
      <right style="thin">
        <color theme="0" tint="-0.1498458815271462"/>
      </right>
      <top/>
      <bottom style="thin">
        <color theme="0" tint="-0.1498458815271462"/>
      </bottom>
      <diagonal/>
    </border>
    <border>
      <left style="thin">
        <color theme="0" tint="-0.1498458815271462"/>
      </left>
      <right/>
      <top/>
      <bottom/>
      <diagonal/>
    </border>
  </borders>
  <cellStyleXfs count="2">
    <xf numFmtId="0" fontId="0" fillId="0" borderId="0"/>
    <xf numFmtId="0" fontId="4" fillId="0" borderId="0" applyNumberFormat="0" applyFill="0" applyBorder="0" applyAlignment="0" applyProtection="0"/>
  </cellStyleXfs>
  <cellXfs count="116">
    <xf numFmtId="0" fontId="0" fillId="0" borderId="0" xfId="0"/>
    <xf numFmtId="0" fontId="2" fillId="0" borderId="0" xfId="0" applyNumberFormat="1" applyFont="1" applyAlignment="1">
      <alignment horizontal="center" wrapText="1"/>
    </xf>
    <xf numFmtId="0" fontId="3" fillId="0" borderId="0" xfId="0" applyNumberFormat="1" applyFont="1" applyAlignment="1">
      <alignment vertical="top" wrapText="1"/>
    </xf>
    <xf numFmtId="0" fontId="3" fillId="0" borderId="0" xfId="0" applyNumberFormat="1" applyFont="1" applyAlignment="1">
      <alignment wrapText="1"/>
    </xf>
    <xf numFmtId="0" fontId="2" fillId="0" borderId="0" xfId="0" applyNumberFormat="1" applyFont="1" applyAlignment="1">
      <alignment wrapText="1"/>
    </xf>
    <xf numFmtId="0" fontId="3" fillId="0" borderId="0" xfId="0" applyNumberFormat="1" applyFont="1" applyAlignment="1">
      <alignment horizontal="left" wrapText="1"/>
    </xf>
    <xf numFmtId="0" fontId="5" fillId="0" borderId="0" xfId="0" applyNumberFormat="1" applyFont="1" applyAlignment="1">
      <alignment wrapText="1"/>
    </xf>
    <xf numFmtId="0" fontId="2" fillId="2" borderId="0" xfId="0" applyNumberFormat="1" applyFont="1" applyFill="1" applyAlignment="1">
      <alignment horizontal="left" wrapText="1"/>
    </xf>
    <xf numFmtId="0" fontId="2" fillId="0" borderId="0" xfId="0" applyNumberFormat="1" applyFont="1" applyAlignment="1">
      <alignment horizontal="left" wrapText="1"/>
    </xf>
    <xf numFmtId="0" fontId="6" fillId="0" borderId="0" xfId="0" applyNumberFormat="1" applyFont="1" applyAlignment="1">
      <alignment wrapText="1"/>
    </xf>
    <xf numFmtId="0" fontId="1" fillId="0" borderId="1" xfId="0" applyNumberFormat="1" applyFont="1" applyBorder="1" applyAlignment="1">
      <alignment horizontal="left" wrapText="1"/>
    </xf>
    <xf numFmtId="0" fontId="1" fillId="2" borderId="1" xfId="0" applyNumberFormat="1" applyFont="1" applyFill="1" applyBorder="1" applyAlignment="1">
      <alignment horizontal="left" wrapText="1"/>
    </xf>
    <xf numFmtId="0" fontId="2" fillId="0" borderId="1" xfId="0" applyNumberFormat="1" applyFont="1" applyBorder="1" applyAlignment="1">
      <alignment horizontal="left" wrapText="1"/>
    </xf>
    <xf numFmtId="0" fontId="2" fillId="2" borderId="1" xfId="0" applyNumberFormat="1" applyFont="1" applyFill="1" applyBorder="1" applyAlignment="1">
      <alignment horizontal="left" wrapText="1"/>
    </xf>
    <xf numFmtId="0" fontId="3" fillId="0" borderId="1" xfId="0" applyNumberFormat="1" applyFont="1" applyBorder="1" applyAlignment="1">
      <alignment vertical="top" wrapText="1"/>
    </xf>
    <xf numFmtId="0" fontId="5" fillId="0" borderId="1" xfId="0" applyFont="1" applyBorder="1"/>
    <xf numFmtId="0" fontId="2" fillId="0" borderId="3" xfId="0" applyNumberFormat="1" applyFont="1" applyBorder="1" applyAlignment="1">
      <alignment horizontal="left" wrapText="1"/>
    </xf>
    <xf numFmtId="0" fontId="5" fillId="0" borderId="3" xfId="0" applyFont="1" applyBorder="1"/>
    <xf numFmtId="0" fontId="2" fillId="2" borderId="3" xfId="0" applyNumberFormat="1" applyFont="1" applyFill="1" applyBorder="1" applyAlignment="1">
      <alignment horizontal="left" wrapText="1"/>
    </xf>
    <xf numFmtId="0" fontId="2" fillId="0" borderId="2" xfId="0" applyNumberFormat="1" applyFont="1" applyBorder="1" applyAlignment="1">
      <alignment horizontal="left" wrapText="1"/>
    </xf>
    <xf numFmtId="0" fontId="5" fillId="0" borderId="2" xfId="0" applyFont="1" applyBorder="1"/>
    <xf numFmtId="0" fontId="2" fillId="2" borderId="2" xfId="0" applyNumberFormat="1" applyFont="1" applyFill="1" applyBorder="1" applyAlignment="1">
      <alignment horizontal="left" wrapText="1"/>
    </xf>
    <xf numFmtId="0" fontId="3" fillId="0" borderId="2" xfId="0" applyNumberFormat="1" applyFont="1" applyBorder="1" applyAlignment="1">
      <alignment horizontal="left" wrapText="1"/>
    </xf>
    <xf numFmtId="0" fontId="4" fillId="0" borderId="2" xfId="1" applyBorder="1"/>
    <xf numFmtId="0" fontId="2" fillId="0" borderId="5" xfId="0" applyNumberFormat="1" applyFont="1" applyBorder="1" applyAlignment="1">
      <alignment horizontal="left" wrapText="1"/>
    </xf>
    <xf numFmtId="0" fontId="5" fillId="0" borderId="5" xfId="0" applyFont="1" applyBorder="1"/>
    <xf numFmtId="0" fontId="3" fillId="0" borderId="5" xfId="0" applyNumberFormat="1" applyFont="1" applyBorder="1" applyAlignment="1">
      <alignment horizontal="left" wrapText="1"/>
    </xf>
    <xf numFmtId="0" fontId="2" fillId="2" borderId="5" xfId="0" applyNumberFormat="1" applyFont="1" applyFill="1" applyBorder="1" applyAlignment="1">
      <alignment horizontal="left" wrapText="1"/>
    </xf>
    <xf numFmtId="0" fontId="2" fillId="0" borderId="4" xfId="0" applyNumberFormat="1" applyFont="1" applyBorder="1" applyAlignment="1">
      <alignment horizontal="left" wrapText="1"/>
    </xf>
    <xf numFmtId="0" fontId="5" fillId="0" borderId="4" xfId="0" applyFont="1" applyBorder="1"/>
    <xf numFmtId="0" fontId="4" fillId="0" borderId="4" xfId="1" applyBorder="1"/>
    <xf numFmtId="0" fontId="2" fillId="2" borderId="4" xfId="0" applyNumberFormat="1" applyFont="1" applyFill="1" applyBorder="1" applyAlignment="1">
      <alignment horizontal="left" wrapText="1"/>
    </xf>
    <xf numFmtId="0" fontId="4" fillId="0" borderId="4" xfId="1" applyNumberFormat="1" applyBorder="1" applyAlignment="1">
      <alignment horizontal="left" wrapText="1"/>
    </xf>
    <xf numFmtId="0" fontId="6" fillId="0" borderId="4" xfId="0" applyFont="1" applyBorder="1" applyAlignment="1">
      <alignment horizontal="left" wrapText="1"/>
    </xf>
    <xf numFmtId="0" fontId="6" fillId="2" borderId="4" xfId="0" applyFont="1" applyFill="1" applyBorder="1" applyAlignment="1">
      <alignment horizontal="left" wrapText="1"/>
    </xf>
    <xf numFmtId="0" fontId="2" fillId="2" borderId="4" xfId="0" applyNumberFormat="1" applyFont="1" applyFill="1" applyBorder="1" applyAlignment="1">
      <alignment wrapText="1"/>
    </xf>
    <xf numFmtId="0" fontId="6" fillId="0" borderId="4" xfId="0" applyFont="1" applyFill="1" applyBorder="1"/>
    <xf numFmtId="0" fontId="2" fillId="0" borderId="7" xfId="0" applyNumberFormat="1" applyFont="1" applyBorder="1" applyAlignment="1">
      <alignment horizontal="left" wrapText="1"/>
    </xf>
    <xf numFmtId="0" fontId="5" fillId="0" borderId="7" xfId="0" applyFont="1" applyBorder="1"/>
    <xf numFmtId="0" fontId="4" fillId="0" borderId="7" xfId="1" applyBorder="1"/>
    <xf numFmtId="0" fontId="2" fillId="2" borderId="7" xfId="0" applyNumberFormat="1" applyFont="1" applyFill="1" applyBorder="1" applyAlignment="1">
      <alignment horizontal="left" wrapText="1"/>
    </xf>
    <xf numFmtId="0" fontId="2" fillId="0" borderId="6" xfId="0" applyNumberFormat="1" applyFont="1" applyBorder="1" applyAlignment="1">
      <alignment horizontal="left" wrapText="1"/>
    </xf>
    <xf numFmtId="0" fontId="5" fillId="0" borderId="6" xfId="0" applyFont="1" applyBorder="1"/>
    <xf numFmtId="0" fontId="4" fillId="0" borderId="6" xfId="1" applyBorder="1"/>
    <xf numFmtId="0" fontId="2" fillId="2" borderId="6" xfId="0" applyNumberFormat="1" applyFont="1" applyFill="1" applyBorder="1" applyAlignment="1">
      <alignment horizontal="left" wrapText="1"/>
    </xf>
    <xf numFmtId="0" fontId="4" fillId="0" borderId="6" xfId="1" applyBorder="1" applyAlignment="1">
      <alignment wrapText="1"/>
    </xf>
    <xf numFmtId="0" fontId="5" fillId="0" borderId="6" xfId="0" applyFont="1" applyBorder="1" applyAlignment="1">
      <alignment horizontal="left" wrapText="1"/>
    </xf>
    <xf numFmtId="0" fontId="5" fillId="0" borderId="6" xfId="0" applyFont="1" applyBorder="1" applyAlignment="1">
      <alignment horizontal="left" vertical="center" wrapText="1"/>
    </xf>
    <xf numFmtId="0" fontId="5" fillId="2" borderId="6" xfId="0" applyFont="1" applyFill="1" applyBorder="1" applyAlignment="1">
      <alignment horizontal="left" wrapText="1"/>
    </xf>
    <xf numFmtId="0" fontId="4" fillId="0" borderId="6" xfId="1" applyNumberFormat="1" applyBorder="1" applyAlignment="1">
      <alignment horizontal="left" wrapText="1"/>
    </xf>
    <xf numFmtId="0" fontId="3" fillId="0" borderId="6" xfId="0" applyNumberFormat="1" applyFont="1" applyBorder="1" applyAlignment="1">
      <alignment horizontal="left" wrapText="1"/>
    </xf>
    <xf numFmtId="0" fontId="4" fillId="2" borderId="6" xfId="1" applyNumberFormat="1" applyFill="1" applyBorder="1" applyAlignment="1">
      <alignment horizontal="left" wrapText="1"/>
    </xf>
    <xf numFmtId="0" fontId="5" fillId="0" borderId="6" xfId="0" applyFont="1" applyBorder="1" applyAlignment="1">
      <alignment wrapText="1"/>
    </xf>
    <xf numFmtId="0" fontId="5" fillId="2" borderId="6" xfId="0" applyNumberFormat="1" applyFont="1" applyFill="1" applyBorder="1" applyAlignment="1">
      <alignment wrapText="1"/>
    </xf>
    <xf numFmtId="0" fontId="5" fillId="0" borderId="6" xfId="0" applyNumberFormat="1" applyFont="1" applyBorder="1" applyAlignment="1">
      <alignment wrapText="1"/>
    </xf>
    <xf numFmtId="0" fontId="4" fillId="2" borderId="6" xfId="1" applyNumberFormat="1" applyFill="1" applyBorder="1" applyAlignment="1">
      <alignment wrapText="1"/>
    </xf>
    <xf numFmtId="0" fontId="8" fillId="0" borderId="6" xfId="0" applyFont="1" applyBorder="1"/>
    <xf numFmtId="0" fontId="9" fillId="0" borderId="6" xfId="1" applyNumberFormat="1" applyFont="1" applyBorder="1" applyAlignment="1">
      <alignment wrapText="1"/>
    </xf>
    <xf numFmtId="0" fontId="4" fillId="0" borderId="6" xfId="1" applyNumberFormat="1" applyBorder="1" applyAlignment="1">
      <alignment wrapText="1"/>
    </xf>
    <xf numFmtId="0" fontId="4" fillId="0" borderId="6" xfId="1" applyNumberFormat="1" applyBorder="1" applyAlignment="1"/>
    <xf numFmtId="0" fontId="5" fillId="0" borderId="6" xfId="0" applyNumberFormat="1" applyFont="1" applyBorder="1" applyAlignment="1">
      <alignment vertical="center" wrapText="1"/>
    </xf>
    <xf numFmtId="0" fontId="9" fillId="0" borderId="6" xfId="1" applyNumberFormat="1" applyFont="1" applyBorder="1" applyAlignment="1">
      <alignment vertical="center" wrapText="1"/>
    </xf>
    <xf numFmtId="0" fontId="5" fillId="2" borderId="6" xfId="0" applyNumberFormat="1" applyFont="1" applyFill="1" applyBorder="1" applyAlignment="1">
      <alignment vertical="center" wrapText="1"/>
    </xf>
    <xf numFmtId="0" fontId="4" fillId="0" borderId="6" xfId="1" applyNumberFormat="1" applyBorder="1" applyAlignment="1">
      <alignment horizontal="left" vertical="center" wrapText="1"/>
    </xf>
    <xf numFmtId="0" fontId="10" fillId="0" borderId="6" xfId="1" applyNumberFormat="1" applyFont="1" applyBorder="1" applyAlignment="1">
      <alignment horizontal="left" vertical="center" wrapText="1"/>
    </xf>
    <xf numFmtId="0" fontId="9" fillId="0" borderId="8" xfId="1" applyNumberFormat="1" applyFont="1" applyBorder="1" applyAlignment="1">
      <alignment wrapText="1"/>
    </xf>
    <xf numFmtId="0" fontId="5" fillId="0" borderId="10" xfId="0" applyNumberFormat="1" applyFont="1" applyBorder="1" applyAlignment="1">
      <alignment wrapText="1"/>
    </xf>
    <xf numFmtId="0" fontId="9" fillId="0" borderId="10" xfId="1" applyNumberFormat="1" applyFont="1" applyBorder="1" applyAlignment="1">
      <alignment wrapText="1"/>
    </xf>
    <xf numFmtId="0" fontId="5" fillId="2" borderId="10" xfId="0" applyNumberFormat="1" applyFont="1" applyFill="1" applyBorder="1" applyAlignment="1">
      <alignment wrapText="1"/>
    </xf>
    <xf numFmtId="0" fontId="5" fillId="0" borderId="10" xfId="0" applyFont="1" applyBorder="1" applyAlignment="1">
      <alignment vertical="center" wrapText="1"/>
    </xf>
    <xf numFmtId="0" fontId="6" fillId="0" borderId="10" xfId="0" applyNumberFormat="1" applyFont="1" applyBorder="1" applyAlignment="1">
      <alignment wrapText="1"/>
    </xf>
    <xf numFmtId="0" fontId="6" fillId="2" borderId="10" xfId="0" applyNumberFormat="1" applyFont="1" applyFill="1" applyBorder="1" applyAlignment="1">
      <alignment wrapText="1"/>
    </xf>
    <xf numFmtId="0" fontId="3" fillId="0" borderId="10" xfId="0" applyNumberFormat="1" applyFont="1" applyBorder="1" applyAlignment="1">
      <alignment horizontal="left" wrapText="1"/>
    </xf>
    <xf numFmtId="0" fontId="2" fillId="0" borderId="10" xfId="0" applyNumberFormat="1" applyFont="1" applyBorder="1" applyAlignment="1">
      <alignment horizontal="left" wrapText="1"/>
    </xf>
    <xf numFmtId="0" fontId="2" fillId="2" borderId="10" xfId="0" applyNumberFormat="1" applyFont="1" applyFill="1" applyBorder="1" applyAlignment="1">
      <alignment horizontal="left" wrapText="1"/>
    </xf>
    <xf numFmtId="0" fontId="5" fillId="0" borderId="8" xfId="0" applyNumberFormat="1" applyFont="1" applyBorder="1" applyAlignment="1">
      <alignment wrapText="1"/>
    </xf>
    <xf numFmtId="0" fontId="5" fillId="2" borderId="8" xfId="0" applyNumberFormat="1" applyFont="1" applyFill="1" applyBorder="1" applyAlignment="1">
      <alignment wrapText="1"/>
    </xf>
    <xf numFmtId="0" fontId="9" fillId="0" borderId="11" xfId="1" applyNumberFormat="1" applyFont="1" applyBorder="1" applyAlignment="1">
      <alignment wrapText="1"/>
    </xf>
    <xf numFmtId="0" fontId="9" fillId="0" borderId="10" xfId="1" applyNumberFormat="1" applyFont="1" applyBorder="1" applyAlignment="1">
      <alignment horizontal="center" vertical="center" wrapText="1"/>
    </xf>
    <xf numFmtId="0" fontId="5" fillId="0" borderId="14" xfId="0" applyNumberFormat="1" applyFont="1" applyBorder="1" applyAlignment="1">
      <alignment wrapText="1"/>
    </xf>
    <xf numFmtId="0" fontId="5" fillId="0" borderId="15" xfId="0" applyFont="1" applyBorder="1" applyAlignment="1">
      <alignment wrapText="1"/>
    </xf>
    <xf numFmtId="0" fontId="5" fillId="2" borderId="14" xfId="0" applyNumberFormat="1" applyFont="1" applyFill="1" applyBorder="1" applyAlignment="1">
      <alignment wrapText="1"/>
    </xf>
    <xf numFmtId="0" fontId="6" fillId="0" borderId="16" xfId="0" applyNumberFormat="1" applyFont="1" applyBorder="1" applyAlignment="1">
      <alignment wrapText="1"/>
    </xf>
    <xf numFmtId="0" fontId="0" fillId="0" borderId="16" xfId="0" applyBorder="1" applyAlignment="1">
      <alignment wrapText="1"/>
    </xf>
    <xf numFmtId="0" fontId="2" fillId="0" borderId="6" xfId="0" applyNumberFormat="1" applyFont="1" applyBorder="1" applyAlignment="1">
      <alignment horizontal="left" wrapText="1"/>
    </xf>
    <xf numFmtId="0" fontId="6" fillId="0" borderId="6" xfId="0" applyFont="1" applyBorder="1" applyAlignment="1">
      <alignment horizontal="left" wrapText="1"/>
    </xf>
    <xf numFmtId="0" fontId="5" fillId="0" borderId="6" xfId="0" applyFont="1" applyBorder="1" applyAlignment="1">
      <alignment horizontal="left" wrapText="1"/>
    </xf>
    <xf numFmtId="0" fontId="2" fillId="2" borderId="6" xfId="0" applyNumberFormat="1" applyFont="1" applyFill="1" applyBorder="1" applyAlignment="1">
      <alignment horizontal="left" wrapText="1"/>
    </xf>
    <xf numFmtId="0" fontId="6" fillId="2" borderId="6" xfId="0" applyFont="1" applyFill="1" applyBorder="1" applyAlignment="1">
      <alignment horizontal="left" wrapText="1"/>
    </xf>
    <xf numFmtId="0" fontId="5" fillId="0" borderId="6" xfId="0" applyFont="1" applyBorder="1"/>
    <xf numFmtId="0" fontId="2" fillId="0" borderId="4" xfId="0" applyNumberFormat="1" applyFont="1" applyBorder="1" applyAlignment="1">
      <alignment horizontal="left" wrapText="1"/>
    </xf>
    <xf numFmtId="0" fontId="6" fillId="0" borderId="4" xfId="0" applyFont="1" applyBorder="1" applyAlignment="1">
      <alignment horizontal="left" wrapText="1"/>
    </xf>
    <xf numFmtId="0" fontId="2" fillId="2" borderId="4" xfId="0" applyNumberFormat="1" applyFont="1" applyFill="1" applyBorder="1" applyAlignment="1">
      <alignment horizontal="left" wrapText="1"/>
    </xf>
    <xf numFmtId="0" fontId="6" fillId="2" borderId="4" xfId="0" applyFont="1" applyFill="1" applyBorder="1" applyAlignment="1">
      <alignment horizontal="left" wrapText="1"/>
    </xf>
    <xf numFmtId="0" fontId="5" fillId="0" borderId="4" xfId="0" applyFont="1" applyBorder="1"/>
    <xf numFmtId="164" fontId="2" fillId="2" borderId="4" xfId="0" applyNumberFormat="1" applyFont="1" applyFill="1" applyBorder="1" applyAlignment="1">
      <alignment horizontal="left" wrapText="1"/>
    </xf>
    <xf numFmtId="0" fontId="2" fillId="0" borderId="2" xfId="0" applyNumberFormat="1" applyFont="1" applyBorder="1" applyAlignment="1">
      <alignment horizontal="left" wrapText="1"/>
    </xf>
    <xf numFmtId="0" fontId="6" fillId="0" borderId="2" xfId="0" applyFont="1" applyBorder="1" applyAlignment="1">
      <alignment horizontal="left" wrapText="1"/>
    </xf>
    <xf numFmtId="0" fontId="2" fillId="2" borderId="2" xfId="0" applyNumberFormat="1" applyFont="1" applyFill="1" applyBorder="1" applyAlignment="1">
      <alignment horizontal="left" wrapText="1"/>
    </xf>
    <xf numFmtId="0" fontId="6" fillId="2" borderId="2" xfId="0" applyFont="1" applyFill="1" applyBorder="1" applyAlignment="1">
      <alignment horizontal="left" wrapText="1"/>
    </xf>
    <xf numFmtId="0" fontId="5" fillId="0" borderId="2" xfId="0" applyFont="1" applyBorder="1"/>
    <xf numFmtId="0" fontId="2" fillId="0" borderId="6" xfId="0" applyNumberFormat="1" applyFont="1" applyBorder="1" applyAlignment="1">
      <alignment horizontal="left" vertical="center" wrapText="1"/>
    </xf>
    <xf numFmtId="0" fontId="6" fillId="0" borderId="6" xfId="0" applyFont="1" applyBorder="1" applyAlignment="1">
      <alignment horizontal="left" vertical="center" wrapText="1"/>
    </xf>
    <xf numFmtId="0" fontId="5" fillId="2" borderId="14" xfId="0" applyNumberFormat="1" applyFont="1" applyFill="1" applyBorder="1" applyAlignment="1">
      <alignment horizontal="left" vertical="center" wrapText="1"/>
    </xf>
    <xf numFmtId="0" fontId="5" fillId="2" borderId="15" xfId="0" applyNumberFormat="1" applyFont="1" applyFill="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8" xfId="0" applyNumberFormat="1" applyFont="1" applyBorder="1" applyAlignment="1">
      <alignment horizontal="left" vertical="center" wrapText="1"/>
    </xf>
    <xf numFmtId="0" fontId="5" fillId="0" borderId="11" xfId="0" applyNumberFormat="1" applyFont="1" applyBorder="1" applyAlignment="1">
      <alignment horizontal="left" vertical="center" wrapText="1"/>
    </xf>
    <xf numFmtId="0" fontId="5" fillId="0" borderId="9" xfId="0" applyNumberFormat="1" applyFont="1" applyBorder="1" applyAlignment="1">
      <alignment horizontal="left" vertical="center" wrapText="1"/>
    </xf>
    <xf numFmtId="0" fontId="5" fillId="2" borderId="8" xfId="0" applyNumberFormat="1" applyFont="1" applyFill="1" applyBorder="1" applyAlignment="1">
      <alignment horizontal="left" vertical="center" wrapText="1"/>
    </xf>
    <xf numFmtId="0" fontId="5" fillId="2" borderId="9" xfId="0" applyNumberFormat="1"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oacta.memberclicks.net/assets/merit-briefs/mcbride%20amicus%20merit%20brief.pdf" TargetMode="External"/><Relationship Id="rId21" Type="http://schemas.openxmlformats.org/officeDocument/2006/relationships/hyperlink" Target="https://oacta.memberclicks.net/assets/merit-briefs/jacques.pdf" TargetMode="External"/><Relationship Id="rId42" Type="http://schemas.openxmlformats.org/officeDocument/2006/relationships/hyperlink" Target="https://oacta.memberclicks.net/assets/merit-briefs/sauer%20amicus%20merit%20brief.pdf" TargetMode="External"/><Relationship Id="rId47" Type="http://schemas.openxmlformats.org/officeDocument/2006/relationships/hyperlink" Target="https://oacta.memberclicks.net/assets/merit-briefs/felix%20amicus%20merit%20brief.pdf" TargetMode="External"/><Relationship Id="rId63" Type="http://schemas.openxmlformats.org/officeDocument/2006/relationships/hyperlink" Target="https://oacta.memberclicks.net/assets/reply-briefs/sauer%20amicus%20reply%20brief.pdf" TargetMode="External"/><Relationship Id="rId68" Type="http://schemas.openxmlformats.org/officeDocument/2006/relationships/hyperlink" Target="https://oacta.memberclicks.net/assets/jurisd-briefs/sacksteder%20amicus%20jurisdictional%20brief.pdf" TargetMode="External"/><Relationship Id="rId84" Type="http://schemas.openxmlformats.org/officeDocument/2006/relationships/hyperlink" Target="https://oacta.memberclicks.net/assets/jurisd-briefs/schmitz%20memo.pdf" TargetMode="External"/><Relationship Id="rId89" Type="http://schemas.openxmlformats.org/officeDocument/2006/relationships/hyperlink" Target="https://oacta.memberclicks.net/assets/other-briefs/Preliminary%20Memorandum%20OACTA%209%2017%202018.pdf" TargetMode="External"/><Relationship Id="rId16" Type="http://schemas.openxmlformats.org/officeDocument/2006/relationships/hyperlink" Target="https://oacta.memberclicks.net/assets/merit-briefs/graves%20brief.pdf" TargetMode="External"/><Relationship Id="rId107" Type="http://schemas.openxmlformats.org/officeDocument/2006/relationships/hyperlink" Target="https://oacta.memberclicks.net/assets/Amicus/2022.08.15%20Amicus%20Brief%20of%20OACTA.pdf" TargetMode="External"/><Relationship Id="rId11" Type="http://schemas.openxmlformats.org/officeDocument/2006/relationships/hyperlink" Target="https://oacta.memberclicks.net/assets/merit-briefs/sullivan%20amicus%20merit%20brief.pdf" TargetMode="External"/><Relationship Id="rId32" Type="http://schemas.openxmlformats.org/officeDocument/2006/relationships/hyperlink" Target="https://oacta.memberclicks.net/assets/merit-briefs/coleman%20amicus%20brief.pdf" TargetMode="External"/><Relationship Id="rId37" Type="http://schemas.openxmlformats.org/officeDocument/2006/relationships/hyperlink" Target="https://oacta.memberclicks.net/assets/merit-briefs/miller.pdf" TargetMode="External"/><Relationship Id="rId53" Type="http://schemas.openxmlformats.org/officeDocument/2006/relationships/hyperlink" Target="https://oacta.memberclicks.net/assets/merit-briefs/mezatasta%20brief%20of%20amicus%20curiae.pdf" TargetMode="External"/><Relationship Id="rId58" Type="http://schemas.openxmlformats.org/officeDocument/2006/relationships/hyperlink" Target="https://oacta.memberclicks.net/assets/reply-briefs/niskanen%20amicus%20reply%20brief.pdf" TargetMode="External"/><Relationship Id="rId74" Type="http://schemas.openxmlformats.org/officeDocument/2006/relationships/hyperlink" Target="https://oacta.memberclicks.net/assets/jurisd-briefs/dillon%20amicus%20jurisdictional%20brief.pdf" TargetMode="External"/><Relationship Id="rId79" Type="http://schemas.openxmlformats.org/officeDocument/2006/relationships/hyperlink" Target="https://oacta.memberclicks.net/assets/jurisd-briefs/parmertor%20amicus%20brief%20as%20filed.pdf" TargetMode="External"/><Relationship Id="rId102" Type="http://schemas.openxmlformats.org/officeDocument/2006/relationships/hyperlink" Target="https://oacta.memberclicks.net/assets/Amicus/OACTA%20filed%20amicus.pdf" TargetMode="External"/><Relationship Id="rId5" Type="http://schemas.openxmlformats.org/officeDocument/2006/relationships/hyperlink" Target="https://oacta.memberclicks.net/assets/merit-briefs/barnes%20amicus%20merit%20brief.pdf" TargetMode="External"/><Relationship Id="rId90" Type="http://schemas.openxmlformats.org/officeDocument/2006/relationships/hyperlink" Target="https://oacta.memberclicks.net/assets/merit-briefs/%28KNR%20v.%20Progressive%29.pdf" TargetMode="External"/><Relationship Id="rId95" Type="http://schemas.openxmlformats.org/officeDocument/2006/relationships/hyperlink" Target="https://oacta.memberclicks.net/assets/other-briefs/Weeks%20Amicus%20Brief.pdf" TargetMode="External"/><Relationship Id="rId22" Type="http://schemas.openxmlformats.org/officeDocument/2006/relationships/hyperlink" Target="https://oacta.memberclicks.net/assets/merit-briefs/summerville.pdf" TargetMode="External"/><Relationship Id="rId27" Type="http://schemas.openxmlformats.org/officeDocument/2006/relationships/hyperlink" Target="https://oacta.memberclicks.net/assets/merit-briefs/rhodes%20amicus%20merit%20brief.pdf" TargetMode="External"/><Relationship Id="rId43" Type="http://schemas.openxmlformats.org/officeDocument/2006/relationships/hyperlink" Target="https://oacta.memberclicks.net/assets/merit-briefs/pixley%20amicus%20merit%20brief.pdf" TargetMode="External"/><Relationship Id="rId48" Type="http://schemas.openxmlformats.org/officeDocument/2006/relationships/hyperlink" Target="https://oacta.memberclicks.net/assets/merit-briefs/chen%20amicus%20merit%20brief.pdf" TargetMode="External"/><Relationship Id="rId64" Type="http://schemas.openxmlformats.org/officeDocument/2006/relationships/hyperlink" Target="https://oacta.memberclicks.net/assets/reply-briefs/pixley%20amicus%20reply%20brief.pdf" TargetMode="External"/><Relationship Id="rId69" Type="http://schemas.openxmlformats.org/officeDocument/2006/relationships/hyperlink" Target="https://oacta.memberclicks.net/assets/jurisd-briefs/sauer%20amicus%20jursidictional%20brief.pdf" TargetMode="External"/><Relationship Id="rId80" Type="http://schemas.openxmlformats.org/officeDocument/2006/relationships/hyperlink" Target="https://oacta.memberclicks.net/assets/jurisd-briefs/ameritech%20mmo%20in%20support%20of%20jurisdictiocompressed.pdf" TargetMode="External"/><Relationship Id="rId85" Type="http://schemas.openxmlformats.org/officeDocument/2006/relationships/hyperlink" Target="https://oacta.memberclicks.net/assets/Amicus/Orlandini%20103017.pdf" TargetMode="External"/><Relationship Id="rId12" Type="http://schemas.openxmlformats.org/officeDocument/2006/relationships/hyperlink" Target="https://oacta.memberclicks.net/assets/merit-briefs/kaminski%20amicus%20merit%20brief.pdf" TargetMode="External"/><Relationship Id="rId17" Type="http://schemas.openxmlformats.org/officeDocument/2006/relationships/hyperlink" Target="https://oacta.memberclicks.net/assets/merit-briefs/heintzelman%20amicus%20merit%20brief.pdf" TargetMode="External"/><Relationship Id="rId33" Type="http://schemas.openxmlformats.org/officeDocument/2006/relationships/hyperlink" Target="https://oacta.memberclicks.net/assets/merit-briefs/eastley%20amicus%20merit%20brief.pdf" TargetMode="External"/><Relationship Id="rId38" Type="http://schemas.openxmlformats.org/officeDocument/2006/relationships/hyperlink" Target="https://oacta.memberclicks.net/assets/merit-briefs/supportive%20solutions%20amicus%20merit%20brief.pdf" TargetMode="External"/><Relationship Id="rId59" Type="http://schemas.openxmlformats.org/officeDocument/2006/relationships/hyperlink" Target="https://oacta.memberclicks.net/assets/reply-briefs/graves%20amicus%20reply%20brief.pdf" TargetMode="External"/><Relationship Id="rId103" Type="http://schemas.openxmlformats.org/officeDocument/2006/relationships/hyperlink" Target="https://oacta.memberclicks.net/assets/Amicus/2022-11-15%20TS%20Copy-%20Amicus%20Curiae%20Brief%20of%20OACTA.pdf" TargetMode="External"/><Relationship Id="rId108" Type="http://schemas.openxmlformats.org/officeDocument/2006/relationships/hyperlink" Target="https://oacta.memberclicks.net/assets/Amicus/TS%20OACTA%20Amicus%20Brief%20Hilderbrand.pdf" TargetMode="External"/><Relationship Id="rId54" Type="http://schemas.openxmlformats.org/officeDocument/2006/relationships/hyperlink" Target="https://oacta.memberclicks.net/assets/merit-briefs/simpkins%20amicus%20brief.pdf" TargetMode="External"/><Relationship Id="rId70" Type="http://schemas.openxmlformats.org/officeDocument/2006/relationships/hyperlink" Target="https://oacta.memberclicks.net/assets/jurisd-briefs/burton%20amicus%20jurisdictional%20brief.pdf" TargetMode="External"/><Relationship Id="rId75" Type="http://schemas.openxmlformats.org/officeDocument/2006/relationships/hyperlink" Target="https://oacta.memberclicks.net/assets/jurisd-briefs/jelinek%20amicus%20jurisdictional%20brief.pdf" TargetMode="External"/><Relationship Id="rId91" Type="http://schemas.openxmlformats.org/officeDocument/2006/relationships/hyperlink" Target="https://oacta.memberclicks.net/assets/other-briefs/Ayers%20v.%20City%20of%20Cleveland.pdf" TargetMode="External"/><Relationship Id="rId96" Type="http://schemas.openxmlformats.org/officeDocument/2006/relationships/hyperlink" Target="https://oacta.memberclicks.net/assets/Amicus/Merit%20Brief%20of%20OACTA%20in%20support%20of%20Appellant%20-%209.8.20.pdf" TargetMode="External"/><Relationship Id="rId1" Type="http://schemas.openxmlformats.org/officeDocument/2006/relationships/printerSettings" Target="../printerSettings/printerSettings1.bin"/><Relationship Id="rId6" Type="http://schemas.openxmlformats.org/officeDocument/2006/relationships/hyperlink" Target="https://oacta.memberclicks.net/assets/merit-briefs/groch%20amicus%20merit%20brief.pdf" TargetMode="External"/><Relationship Id="rId15" Type="http://schemas.openxmlformats.org/officeDocument/2006/relationships/hyperlink" Target="https://oacta.memberclicks.net/assets/merit-briefs/west%20broad%20amicus%20merit%20brief.pdf" TargetMode="External"/><Relationship Id="rId23" Type="http://schemas.openxmlformats.org/officeDocument/2006/relationships/hyperlink" Target="https://oacta.memberclicks.net/assets/merit-briefs/geesaman.pdf" TargetMode="External"/><Relationship Id="rId28" Type="http://schemas.openxmlformats.org/officeDocument/2006/relationships/hyperlink" Target="https://oacta.memberclicks.net/assets/merit-briefs/sanderbeck%20amicus%20merit%20brief.pdf" TargetMode="External"/><Relationship Id="rId36" Type="http://schemas.openxmlformats.org/officeDocument/2006/relationships/hyperlink" Target="https://oacta.memberclicks.net/assets/merit-briefs/hewitt.pdf" TargetMode="External"/><Relationship Id="rId49" Type="http://schemas.openxmlformats.org/officeDocument/2006/relationships/hyperlink" Target="https://oacta.memberclicks.net/assets/merit-briefs/dillon%20amicus%20merit%20brief.pdf" TargetMode="External"/><Relationship Id="rId57" Type="http://schemas.openxmlformats.org/officeDocument/2006/relationships/hyperlink" Target="https://oacta.memberclicks.net/assets/reply-briefs/paterek%20amicus%20reply%20brief.pdf" TargetMode="External"/><Relationship Id="rId106" Type="http://schemas.openxmlformats.org/officeDocument/2006/relationships/hyperlink" Target="https://oacta.memberclicks.net/assets/Amicus/Buddenberg%20OACTA%20Merit%20Brief.pdf" TargetMode="External"/><Relationship Id="rId10" Type="http://schemas.openxmlformats.org/officeDocument/2006/relationships/hyperlink" Target="https://oacta.memberclicks.net/assets/merit-briefs/fletcher%20amicus%20merit%20brief.pdf" TargetMode="External"/><Relationship Id="rId31" Type="http://schemas.openxmlformats.org/officeDocument/2006/relationships/hyperlink" Target="https://oacta.memberclicks.net/assets/merit-briefs/havel.pdf" TargetMode="External"/><Relationship Id="rId44" Type="http://schemas.openxmlformats.org/officeDocument/2006/relationships/hyperlink" Target="https://oacta.memberclicks.net/assets/merit-briefs/yeaples.pdf" TargetMode="External"/><Relationship Id="rId52" Type="http://schemas.openxmlformats.org/officeDocument/2006/relationships/hyperlink" Target="https://oacta.memberclicks.net/assets/merit-briefs/mckinley%20amicus%20brief.pdf" TargetMode="External"/><Relationship Id="rId60" Type="http://schemas.openxmlformats.org/officeDocument/2006/relationships/hyperlink" Target="https://oacta.memberclicks.net/assets/reply-briefs/heintzelman%20amicus%20reply%20brief.pdf" TargetMode="External"/><Relationship Id="rId65" Type="http://schemas.openxmlformats.org/officeDocument/2006/relationships/hyperlink" Target="https://oacta.memberclicks.net/assets/jurisd-briefs/sanderbeck%20amicus%20jurisdictional%20brief.pdf" TargetMode="External"/><Relationship Id="rId73" Type="http://schemas.openxmlformats.org/officeDocument/2006/relationships/hyperlink" Target="https://oacta.memberclicks.net/assets/jurisd-briefs/felix%20amicus%20jurisdictional%20brief.pdf" TargetMode="External"/><Relationship Id="rId78" Type="http://schemas.openxmlformats.org/officeDocument/2006/relationships/hyperlink" Target="https://oacta.memberclicks.net/assets/jurisd-briefs/wright%20amicus%20brief.pdf" TargetMode="External"/><Relationship Id="rId81" Type="http://schemas.openxmlformats.org/officeDocument/2006/relationships/hyperlink" Target="https://oacta.memberclicks.net/assets/other-briefs/baker%20v.%20wayne%20cypdf" TargetMode="External"/><Relationship Id="rId86" Type="http://schemas.openxmlformats.org/officeDocument/2006/relationships/hyperlink" Target="https://oacta.memberclicks.net/assets/jurisd-briefs/New%20Riegel%20-%20Timothy%20Fitzgerald%202.12.18.pdf" TargetMode="External"/><Relationship Id="rId94" Type="http://schemas.openxmlformats.org/officeDocument/2006/relationships/hyperlink" Target="https://oacta.memberclicks.net/assets/other-briefs/Menorah%20Park%20Center%20for%20Senior%20Living%20v.%20Irene%20Rolston.pdf" TargetMode="External"/><Relationship Id="rId99" Type="http://schemas.openxmlformats.org/officeDocument/2006/relationships/hyperlink" Target="https://oacta.memberclicks.net/assets/Amicus/O.%20Hudson%20v.%20Greater%20Cleveland%20Regional%20Transit%20-%2010.28.21.pdf" TargetMode="External"/><Relationship Id="rId101" Type="http://schemas.openxmlformats.org/officeDocument/2006/relationships/hyperlink" Target="https://oacta.memberclicks.net/assets/Amicus/2022.03.25%20Amicus%20Jurisdictional%20Memorandum%20of%20OACTA.pdf" TargetMode="External"/><Relationship Id="rId4" Type="http://schemas.openxmlformats.org/officeDocument/2006/relationships/hyperlink" Target="https://oacta.memberclicks.net/assets/merit-briefs/paterek%20amicus%20merit%20brief.pdf" TargetMode="External"/><Relationship Id="rId9" Type="http://schemas.openxmlformats.org/officeDocument/2006/relationships/hyperlink" Target="https://oacta.memberclicks.net/assets/merit-briefs/environmental%20network%20amicus%20merit%20brief.pdf" TargetMode="External"/><Relationship Id="rId13" Type="http://schemas.openxmlformats.org/officeDocument/2006/relationships/hyperlink" Target="https://oacta.memberclicks.net/assets/merit-briefs/lang%20amicus%20merit%20brief.pdf" TargetMode="External"/><Relationship Id="rId18" Type="http://schemas.openxmlformats.org/officeDocument/2006/relationships/hyperlink" Target="https://oacta.memberclicks.net/assets/merit-briefs/hanners%20amicus%20brief.pdf" TargetMode="External"/><Relationship Id="rId39" Type="http://schemas.openxmlformats.org/officeDocument/2006/relationships/hyperlink" Target="https://oacta.memberclicks.net/assets/merit-briefs/moretz%20amicus%20merit%20brief.pdf" TargetMode="External"/><Relationship Id="rId109" Type="http://schemas.openxmlformats.org/officeDocument/2006/relationships/hyperlink" Target="https://oacta.memberclicks.net/assets/Amicus/2023_03_13%20Amicus%20Brief%20-%20filed%20Tomlinson.pdf" TargetMode="External"/><Relationship Id="rId34" Type="http://schemas.openxmlformats.org/officeDocument/2006/relationships/hyperlink" Target="https://oacta.memberclicks.net/assets/merit-briefs/kaiser.pdf" TargetMode="External"/><Relationship Id="rId50" Type="http://schemas.openxmlformats.org/officeDocument/2006/relationships/hyperlink" Target="https://oacta.memberclicks.net/assets/merit-briefs/salee%20amicus%20merits%20brief.pdf" TargetMode="External"/><Relationship Id="rId55" Type="http://schemas.openxmlformats.org/officeDocument/2006/relationships/hyperlink" Target="https://oacta.memberclicks.net/assets/merit-briefs/erie%20insurance%20amicus%20brief.pdf" TargetMode="External"/><Relationship Id="rId76" Type="http://schemas.openxmlformats.org/officeDocument/2006/relationships/hyperlink" Target="https://oacta.memberclicks.net/assets/jurisd-briefs/salee%20amicus%20jurisdictional%20brief.pdf" TargetMode="External"/><Relationship Id="rId97" Type="http://schemas.openxmlformats.org/officeDocument/2006/relationships/hyperlink" Target="https://oacta.memberclicks.net/assets/Amicus/Shanell%20Goree%20vs.%20Northland%20Auto%20Enterprises%2C%20Inc.%20et.%20Al..pdf" TargetMode="External"/><Relationship Id="rId104" Type="http://schemas.openxmlformats.org/officeDocument/2006/relationships/hyperlink" Target="https://oacta.memberclicks.net/assets/Amicus/OACTA%20Amicus%20Brief%20%28McCarthy%20v%20Lee%29.pdf" TargetMode="External"/><Relationship Id="rId7" Type="http://schemas.openxmlformats.org/officeDocument/2006/relationships/hyperlink" Target="https://oacta.memberclicks.net/assets/merit-briefs/maynard%20amicus%20merit%20brief.pdf" TargetMode="External"/><Relationship Id="rId71" Type="http://schemas.openxmlformats.org/officeDocument/2006/relationships/hyperlink" Target="https://oacta.memberclicks.net/assets/jurisd-briefs/smith%20amicus%20jurisdictional%20brief.pdf" TargetMode="External"/><Relationship Id="rId92" Type="http://schemas.openxmlformats.org/officeDocument/2006/relationships/hyperlink" Target="https://oacta.memberclicks.net/assets/other-briefs/Crane%20Service%20v.%20Cincinnati%20Specialty%20Underwriters.pdf" TargetMode="External"/><Relationship Id="rId2" Type="http://schemas.openxmlformats.org/officeDocument/2006/relationships/printerSettings" Target="../printerSettings/printerSettings2.bin"/><Relationship Id="rId29" Type="http://schemas.openxmlformats.org/officeDocument/2006/relationships/hyperlink" Target="https://oacta.memberclicks.net/assets/merit-briefs/in%20re%20sager%20corporation%20amicus%20merit%20brief.pdf" TargetMode="External"/><Relationship Id="rId24" Type="http://schemas.openxmlformats.org/officeDocument/2006/relationships/hyperlink" Target="https://oacta.memberclicks.net/assets/merit-briefs/kincaid%20amicus%20curiae%20brief.pdf" TargetMode="External"/><Relationship Id="rId40" Type="http://schemas.openxmlformats.org/officeDocument/2006/relationships/hyperlink" Target="https://oacta.memberclicks.net/assets/merit-briefs/pauley%20amicus%20merit%20brief.pdf" TargetMode="External"/><Relationship Id="rId45" Type="http://schemas.openxmlformats.org/officeDocument/2006/relationships/hyperlink" Target="https://oacta.memberclicks.net/assets/merit-briefs/hoyle%20amicus%20merit%20brief.pdf" TargetMode="External"/><Relationship Id="rId66" Type="http://schemas.openxmlformats.org/officeDocument/2006/relationships/hyperlink" Target="https://oacta.memberclicks.net/assets/jurisd-briefs/houdek%20amicus%20jurisdictional%20brief.pdf" TargetMode="External"/><Relationship Id="rId87" Type="http://schemas.openxmlformats.org/officeDocument/2006/relationships/hyperlink" Target="https://oacta.memberclicks.net/assets/merit-briefs/Pelletier%20v.%20City%20of%20Campbell%20--%20t-s%20OACTA%20Amicus%20Brief.pdf" TargetMode="External"/><Relationship Id="rId110" Type="http://schemas.openxmlformats.org/officeDocument/2006/relationships/hyperlink" Target="https://oacta.memberclicks.net/assets/Amicus/2023_03_13%20Amicus%20Brief%20-%20filed%20%281%29.pdf" TargetMode="External"/><Relationship Id="rId61" Type="http://schemas.openxmlformats.org/officeDocument/2006/relationships/hyperlink" Target="https://oacta.memberclicks.net/assets/reply-briefs/summerville%20amicus%20reply%20brief.pdf" TargetMode="External"/><Relationship Id="rId82" Type="http://schemas.openxmlformats.org/officeDocument/2006/relationships/hyperlink" Target="https://oacta.memberclicks.net/assets/other-briefs/cranfield%20amicus%20oacta.pdf" TargetMode="External"/><Relationship Id="rId19" Type="http://schemas.openxmlformats.org/officeDocument/2006/relationships/hyperlink" Target="https://oacta.memberclicks.net/assets/merit-briefs/neal-pettit_001.pdf" TargetMode="External"/><Relationship Id="rId14" Type="http://schemas.openxmlformats.org/officeDocument/2006/relationships/hyperlink" Target="https://oacta.memberclicks.net/assets/merit-briefs/niskanen%20amicus%20merit%20brief.pdf" TargetMode="External"/><Relationship Id="rId30" Type="http://schemas.openxmlformats.org/officeDocument/2006/relationships/hyperlink" Target="https://oacta.memberclicks.net/assets/merit-briefs/essman%20amicus%20merit%20brief.pdf" TargetMode="External"/><Relationship Id="rId35" Type="http://schemas.openxmlformats.org/officeDocument/2006/relationships/hyperlink" Target="https://oacta.memberclicks.net/assets/merit-briefs/houdek.pdf" TargetMode="External"/><Relationship Id="rId56" Type="http://schemas.openxmlformats.org/officeDocument/2006/relationships/hyperlink" Target="https://oacta.memberclicks.net/assets/merit-briefs/schwartz%20amicus%20brief%20as%20filed.pdf" TargetMode="External"/><Relationship Id="rId77" Type="http://schemas.openxmlformats.org/officeDocument/2006/relationships/hyperlink" Target="https://oacta.memberclicks.net/assets/jurisd-briefs/body%20by%20jake%20amicus%20brief%20as%20filed.pdf" TargetMode="External"/><Relationship Id="rId100" Type="http://schemas.openxmlformats.org/officeDocument/2006/relationships/hyperlink" Target="https://oacta.memberclicks.net/assets/Amicus/Brandt%20v%20Pompa%20Amicus%20Brief.pdf" TargetMode="External"/><Relationship Id="rId105" Type="http://schemas.openxmlformats.org/officeDocument/2006/relationships/hyperlink" Target="https://oacta.memberclicks.net/assets/Amicus/New%20Riegel%20OACTA%20Merit%20Brief.pdf" TargetMode="External"/><Relationship Id="rId8" Type="http://schemas.openxmlformats.org/officeDocument/2006/relationships/hyperlink" Target="https://oacta.memberclicks.net/assets/merit-briefs/advent%20amicus%20merit%20brief.pdf" TargetMode="External"/><Relationship Id="rId51" Type="http://schemas.openxmlformats.org/officeDocument/2006/relationships/hyperlink" Target="https://oacta.memberclicks.net/assets/merit-briefs/world%20harvest%20merit%20brief.pdf" TargetMode="External"/><Relationship Id="rId72" Type="http://schemas.openxmlformats.org/officeDocument/2006/relationships/hyperlink" Target="https://oacta.memberclicks.net/assets/jurisd-briefs/hoyle%20amicus%20jurisdictional%20brief.pdf" TargetMode="External"/><Relationship Id="rId93" Type="http://schemas.openxmlformats.org/officeDocument/2006/relationships/hyperlink" Target="https://oacta.memberclicks.net/assets/other-briefs/EVANS%20-%202019-08-19.OACTA%20Amicus%20Curiae%20Brief%20%28file-stamped%202019-0453%29.pdf" TargetMode="External"/><Relationship Id="rId98" Type="http://schemas.openxmlformats.org/officeDocument/2006/relationships/hyperlink" Target="https://oacta.memberclicks.net/assets/merit-briefs/Walling%20brief.pdf" TargetMode="External"/><Relationship Id="rId3" Type="http://schemas.openxmlformats.org/officeDocument/2006/relationships/hyperlink" Target="https://oacta.memberclicks.net/assets/merit-briefs/arbinio%20amicus%20merit%20brief.pdf" TargetMode="External"/><Relationship Id="rId25" Type="http://schemas.openxmlformats.org/officeDocument/2006/relationships/hyperlink" Target="https://oacta.memberclicks.net/assets/merit-briefs/allstate.pdf" TargetMode="External"/><Relationship Id="rId46" Type="http://schemas.openxmlformats.org/officeDocument/2006/relationships/hyperlink" Target="https://oacta.memberclicks.net/assets/merit-briefs/infinite%20security%20solutions%20amicus%20merit%20brief.pdf" TargetMode="External"/><Relationship Id="rId67" Type="http://schemas.openxmlformats.org/officeDocument/2006/relationships/hyperlink" Target="https://oacta.memberclicks.net/assets/jurisd-briefs/moretz.pdf" TargetMode="External"/><Relationship Id="rId20" Type="http://schemas.openxmlformats.org/officeDocument/2006/relationships/hyperlink" Target="https://oacta.memberclicks.net/assets/merit-briefs/boley.pdf" TargetMode="External"/><Relationship Id="rId41" Type="http://schemas.openxmlformats.org/officeDocument/2006/relationships/hyperlink" Target="https://oacta.memberclicks.net/assets/merit-briefs/fraley%20amicus%20merit%20brief.pdf" TargetMode="External"/><Relationship Id="rId62" Type="http://schemas.openxmlformats.org/officeDocument/2006/relationships/hyperlink" Target="https://oacta.memberclicks.net/assets/reply-briefs/fraley%20amicus%20reply%20brief.pdf" TargetMode="External"/><Relationship Id="rId83" Type="http://schemas.openxmlformats.org/officeDocument/2006/relationships/hyperlink" Target="https://oacta.memberclicks.net/assets/other-briefs/lightning%20rod%20brief.pdf" TargetMode="External"/><Relationship Id="rId88" Type="http://schemas.openxmlformats.org/officeDocument/2006/relationships/hyperlink" Target="https://oacta.memberclicks.net/assets/merit-briefs/Merit%20Brief%20%20Case%20No.%202017-1391.pdf" TargetMode="External"/><Relationship Id="rId11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8"/>
  <sheetViews>
    <sheetView tabSelected="1" view="pageLayout" topLeftCell="A163" zoomScale="75" zoomScaleNormal="110" zoomScalePageLayoutView="75" workbookViewId="0">
      <selection activeCell="E171" sqref="E171"/>
    </sheetView>
  </sheetViews>
  <sheetFormatPr defaultColWidth="9.1796875" defaultRowHeight="15.5" x14ac:dyDescent="0.35"/>
  <cols>
    <col min="1" max="1" width="24.453125" style="5" bestFit="1" customWidth="1"/>
    <col min="2" max="2" width="43.26953125" style="5" customWidth="1"/>
    <col min="3" max="3" width="20.81640625" style="8" customWidth="1"/>
    <col min="4" max="4" width="59.453125" style="8" customWidth="1"/>
    <col min="5" max="5" width="21.54296875" style="8" customWidth="1"/>
    <col min="6" max="6" width="48.453125" style="5" customWidth="1"/>
    <col min="7" max="7" width="43.26953125" style="8" customWidth="1"/>
    <col min="8" max="8" width="93.26953125" style="7" bestFit="1" customWidth="1"/>
    <col min="9" max="16384" width="9.1796875" style="9"/>
  </cols>
  <sheetData>
    <row r="1" spans="1:8" s="1" customFormat="1" ht="46.5" customHeight="1" x14ac:dyDescent="0.35">
      <c r="A1" s="10" t="s">
        <v>581</v>
      </c>
      <c r="B1" s="10" t="s">
        <v>371</v>
      </c>
      <c r="C1" s="10" t="s">
        <v>5</v>
      </c>
      <c r="D1" s="10" t="s">
        <v>2</v>
      </c>
      <c r="E1" s="10" t="s">
        <v>474</v>
      </c>
      <c r="F1" s="10" t="s">
        <v>0</v>
      </c>
      <c r="G1" s="10" t="s">
        <v>1</v>
      </c>
      <c r="H1" s="11" t="s">
        <v>3</v>
      </c>
    </row>
    <row r="2" spans="1:8" s="2" customFormat="1" ht="30" customHeight="1" x14ac:dyDescent="0.35">
      <c r="A2" s="12" t="s">
        <v>519</v>
      </c>
      <c r="B2" s="12" t="s">
        <v>21</v>
      </c>
      <c r="C2" s="12" t="s">
        <v>365</v>
      </c>
      <c r="D2" s="12" t="s">
        <v>620</v>
      </c>
      <c r="E2" s="12"/>
      <c r="F2" s="12" t="s">
        <v>22</v>
      </c>
      <c r="G2" s="12" t="s">
        <v>23</v>
      </c>
      <c r="H2" s="13" t="s">
        <v>129</v>
      </c>
    </row>
    <row r="3" spans="1:8" s="2" customFormat="1" ht="30" customHeight="1" x14ac:dyDescent="0.35">
      <c r="A3" s="12" t="s">
        <v>520</v>
      </c>
      <c r="B3" s="12" t="s">
        <v>57</v>
      </c>
      <c r="C3" s="12" t="s">
        <v>58</v>
      </c>
      <c r="D3" s="12" t="s">
        <v>195</v>
      </c>
      <c r="E3" s="12"/>
      <c r="F3" s="12" t="s">
        <v>163</v>
      </c>
      <c r="G3" s="12" t="s">
        <v>150</v>
      </c>
      <c r="H3" s="13" t="s">
        <v>129</v>
      </c>
    </row>
    <row r="4" spans="1:8" s="2" customFormat="1" ht="45" customHeight="1" x14ac:dyDescent="0.35">
      <c r="A4" s="12" t="s">
        <v>523</v>
      </c>
      <c r="B4" s="12" t="s">
        <v>224</v>
      </c>
      <c r="C4" s="12" t="s">
        <v>56</v>
      </c>
      <c r="D4" s="12" t="s">
        <v>144</v>
      </c>
      <c r="E4" s="12"/>
      <c r="F4" s="12" t="s">
        <v>67</v>
      </c>
      <c r="G4" s="12" t="s">
        <v>143</v>
      </c>
      <c r="H4" s="13" t="s">
        <v>131</v>
      </c>
    </row>
    <row r="5" spans="1:8" s="2" customFormat="1" ht="31" x14ac:dyDescent="0.35">
      <c r="A5" s="12" t="s">
        <v>524</v>
      </c>
      <c r="B5" s="12" t="s">
        <v>54</v>
      </c>
      <c r="C5" s="12" t="s">
        <v>55</v>
      </c>
      <c r="D5" s="12"/>
      <c r="E5" s="12"/>
      <c r="F5" s="12" t="s">
        <v>67</v>
      </c>
      <c r="G5" s="12" t="s">
        <v>142</v>
      </c>
      <c r="H5" s="13"/>
    </row>
    <row r="6" spans="1:8" s="2" customFormat="1" ht="30" customHeight="1" x14ac:dyDescent="0.35">
      <c r="A6" s="12" t="s">
        <v>525</v>
      </c>
      <c r="B6" s="12" t="s">
        <v>53</v>
      </c>
      <c r="C6" s="12" t="s">
        <v>522</v>
      </c>
      <c r="D6" s="12" t="s">
        <v>189</v>
      </c>
      <c r="E6" s="14"/>
      <c r="F6" s="12" t="s">
        <v>62</v>
      </c>
      <c r="G6" s="12" t="s">
        <v>63</v>
      </c>
      <c r="H6" s="13"/>
    </row>
    <row r="7" spans="1:8" s="2" customFormat="1" ht="30" customHeight="1" x14ac:dyDescent="0.35">
      <c r="A7" s="12" t="s">
        <v>526</v>
      </c>
      <c r="B7" s="12" t="s">
        <v>49</v>
      </c>
      <c r="C7" s="12" t="s">
        <v>521</v>
      </c>
      <c r="D7" s="12" t="s">
        <v>146</v>
      </c>
      <c r="E7" s="14"/>
      <c r="F7" s="12" t="s">
        <v>124</v>
      </c>
      <c r="G7" s="12" t="s">
        <v>145</v>
      </c>
      <c r="H7" s="13" t="s">
        <v>129</v>
      </c>
    </row>
    <row r="8" spans="1:8" s="2" customFormat="1" ht="45" customHeight="1" x14ac:dyDescent="0.35">
      <c r="A8" s="12" t="s">
        <v>527</v>
      </c>
      <c r="B8" s="12" t="s">
        <v>52</v>
      </c>
      <c r="C8" s="12" t="s">
        <v>501</v>
      </c>
      <c r="D8" s="12" t="s">
        <v>147</v>
      </c>
      <c r="E8" s="14"/>
      <c r="F8" s="12" t="s">
        <v>149</v>
      </c>
      <c r="G8" s="12" t="s">
        <v>148</v>
      </c>
      <c r="H8" s="13" t="s">
        <v>131</v>
      </c>
    </row>
    <row r="9" spans="1:8" s="2" customFormat="1" ht="34.5" customHeight="1" x14ac:dyDescent="0.35">
      <c r="A9" s="12" t="s">
        <v>528</v>
      </c>
      <c r="B9" s="12" t="s">
        <v>51</v>
      </c>
      <c r="C9" s="12" t="s">
        <v>502</v>
      </c>
      <c r="D9" s="12" t="s">
        <v>273</v>
      </c>
      <c r="E9" s="14"/>
      <c r="F9" s="12" t="s">
        <v>65</v>
      </c>
      <c r="G9" s="12" t="s">
        <v>66</v>
      </c>
      <c r="H9" s="13" t="s">
        <v>129</v>
      </c>
    </row>
    <row r="10" spans="1:8" s="2" customFormat="1" ht="45" customHeight="1" x14ac:dyDescent="0.35">
      <c r="A10" s="12" t="s">
        <v>529</v>
      </c>
      <c r="B10" s="12" t="s">
        <v>7</v>
      </c>
      <c r="C10" s="15" t="str">
        <f>HYPERLINK("http://www.sconet.state.oh.us/rod/newpdf/0/1994/1994-ohio-295.pdf","1994-Ohio-295")</f>
        <v>1994-Ohio-295</v>
      </c>
      <c r="D10" s="12" t="s">
        <v>190</v>
      </c>
      <c r="E10" s="12"/>
      <c r="F10" s="12" t="s">
        <v>22</v>
      </c>
      <c r="G10" s="12" t="s">
        <v>61</v>
      </c>
      <c r="H10" s="13"/>
    </row>
    <row r="11" spans="1:8" s="2" customFormat="1" ht="30" customHeight="1" x14ac:dyDescent="0.35">
      <c r="A11" s="12" t="s">
        <v>530</v>
      </c>
      <c r="B11" s="12" t="s">
        <v>50</v>
      </c>
      <c r="C11" s="15" t="str">
        <f>HYPERLINK("http://www.sconet.state.oh.us/rod/newpdf/0/1994/1994-Ohio-353.pdf","1994-Ohio-353")</f>
        <v>1994-Ohio-353</v>
      </c>
      <c r="D11" s="12" t="s">
        <v>191</v>
      </c>
      <c r="E11" s="12"/>
      <c r="F11" s="12" t="s">
        <v>192</v>
      </c>
      <c r="G11" s="12" t="s">
        <v>193</v>
      </c>
      <c r="H11" s="13"/>
    </row>
    <row r="12" spans="1:8" s="2" customFormat="1" ht="30" customHeight="1" x14ac:dyDescent="0.35">
      <c r="A12" s="12" t="s">
        <v>531</v>
      </c>
      <c r="B12" s="12" t="s">
        <v>48</v>
      </c>
      <c r="C12" s="15" t="str">
        <f>HYPERLINK("http://www.sconet.state.oh.us/rod/newpdf/0/1994/1994-Ohio-328.pdf","1994-Ohio-328")</f>
        <v>1994-Ohio-328</v>
      </c>
      <c r="D12" s="12" t="s">
        <v>194</v>
      </c>
      <c r="E12" s="12"/>
      <c r="F12" s="12" t="s">
        <v>67</v>
      </c>
      <c r="G12" s="12" t="s">
        <v>68</v>
      </c>
      <c r="H12" s="13"/>
    </row>
    <row r="13" spans="1:8" s="2" customFormat="1" ht="45" customHeight="1" x14ac:dyDescent="0.35">
      <c r="A13" s="12" t="s">
        <v>532</v>
      </c>
      <c r="B13" s="12" t="s">
        <v>6</v>
      </c>
      <c r="C13" s="15" t="str">
        <f>HYPERLINK("http://www.sconet.state.oh.us/rod/newpdf/0/1994/1994-Ohio-62.pdf","1994-Ohio-62")</f>
        <v>1994-Ohio-62</v>
      </c>
      <c r="D13" s="12" t="s">
        <v>196</v>
      </c>
      <c r="E13" s="12"/>
      <c r="F13" s="12" t="s">
        <v>67</v>
      </c>
      <c r="G13" s="12" t="s">
        <v>69</v>
      </c>
      <c r="H13" s="13"/>
    </row>
    <row r="14" spans="1:8" s="2" customFormat="1" ht="29.25" customHeight="1" x14ac:dyDescent="0.35">
      <c r="A14" s="12" t="s">
        <v>533</v>
      </c>
      <c r="B14" s="12" t="s">
        <v>4</v>
      </c>
      <c r="C14" s="15" t="str">
        <f>HYPERLINK("http://www.sconet.state.oh.us/rod/newpdf/0/1994/1994-Ohio-507.pdf","1994-Ohio-507")</f>
        <v>1994-Ohio-507</v>
      </c>
      <c r="D14" s="12" t="s">
        <v>197</v>
      </c>
      <c r="E14" s="12"/>
      <c r="F14" s="12" t="s">
        <v>70</v>
      </c>
      <c r="G14" s="12" t="s">
        <v>71</v>
      </c>
      <c r="H14" s="13"/>
    </row>
    <row r="15" spans="1:8" s="2" customFormat="1" ht="30" customHeight="1" x14ac:dyDescent="0.35">
      <c r="A15" s="12" t="s">
        <v>534</v>
      </c>
      <c r="B15" s="12" t="s">
        <v>8</v>
      </c>
      <c r="C15" s="15" t="str">
        <f>HYPERLINK("http://www.sconet.state.oh.us/rod/newpdf/0/1994/1994-Ohio-391.pdf","1994-Ohio-391")</f>
        <v>1994-Ohio-391</v>
      </c>
      <c r="D15" s="12" t="s">
        <v>274</v>
      </c>
      <c r="E15" s="12"/>
      <c r="F15" s="12" t="s">
        <v>372</v>
      </c>
      <c r="G15" s="12" t="s">
        <v>151</v>
      </c>
      <c r="H15" s="13" t="s">
        <v>131</v>
      </c>
    </row>
    <row r="16" spans="1:8" s="2" customFormat="1" ht="60" customHeight="1" x14ac:dyDescent="0.35">
      <c r="A16" s="12" t="s">
        <v>535</v>
      </c>
      <c r="B16" s="12" t="s">
        <v>47</v>
      </c>
      <c r="C16" s="15" t="str">
        <f>HYPERLINK("http://www.sconet.state.oh.us/rod/newpdf/0/1994/1994-Ohio-461.pdf","1994-Ohio-461")</f>
        <v>1994-Ohio-461</v>
      </c>
      <c r="D16" s="12" t="s">
        <v>189</v>
      </c>
      <c r="E16" s="12"/>
      <c r="F16" s="12" t="s">
        <v>76</v>
      </c>
      <c r="G16" s="12" t="s">
        <v>97</v>
      </c>
      <c r="H16" s="13"/>
    </row>
    <row r="17" spans="1:8" s="2" customFormat="1" x14ac:dyDescent="0.35">
      <c r="A17" s="12" t="s">
        <v>536</v>
      </c>
      <c r="B17" s="12" t="s">
        <v>44</v>
      </c>
      <c r="C17" s="15" t="str">
        <f>HYPERLINK("http://www.sconet.state.oh.us/rod/newpdf/0/1996/1996-Ohio-167.pdf","1996-Ohio-167")</f>
        <v>1996-Ohio-167</v>
      </c>
      <c r="D17" s="12" t="s">
        <v>275</v>
      </c>
      <c r="E17" s="12"/>
      <c r="F17" s="12" t="s">
        <v>67</v>
      </c>
      <c r="G17" s="12" t="s">
        <v>72</v>
      </c>
      <c r="H17" s="13"/>
    </row>
    <row r="18" spans="1:8" s="2" customFormat="1" ht="30" customHeight="1" x14ac:dyDescent="0.35">
      <c r="A18" s="12" t="s">
        <v>537</v>
      </c>
      <c r="B18" s="12" t="s">
        <v>46</v>
      </c>
      <c r="C18" s="15" t="str">
        <f>HYPERLINK("http://www.sconet.state.oh.us/rod/newpdf/0/1995/1995-Ohio-65.pdf","1995-Ohio-65")</f>
        <v>1995-Ohio-65</v>
      </c>
      <c r="D18" s="12" t="s">
        <v>198</v>
      </c>
      <c r="E18" s="12"/>
      <c r="F18" s="12" t="s">
        <v>73</v>
      </c>
      <c r="G18" s="12" t="s">
        <v>74</v>
      </c>
      <c r="H18" s="13"/>
    </row>
    <row r="19" spans="1:8" s="2" customFormat="1" x14ac:dyDescent="0.35">
      <c r="A19" s="12" t="s">
        <v>538</v>
      </c>
      <c r="B19" s="12" t="s">
        <v>45</v>
      </c>
      <c r="C19" s="15" t="str">
        <f>HYPERLINK("http://www.sconet.state.oh.us/rod/newpdf/0/1995/1995-Ohio-286.pdf","1995-Ohio-286")</f>
        <v>1995-Ohio-286</v>
      </c>
      <c r="D19" s="12" t="s">
        <v>199</v>
      </c>
      <c r="E19" s="12"/>
      <c r="F19" s="12" t="s">
        <v>153</v>
      </c>
      <c r="G19" s="12" t="s">
        <v>98</v>
      </c>
      <c r="H19" s="13"/>
    </row>
    <row r="20" spans="1:8" s="2" customFormat="1" ht="30" customHeight="1" x14ac:dyDescent="0.35">
      <c r="A20" s="12" t="s">
        <v>539</v>
      </c>
      <c r="B20" s="12" t="s">
        <v>9</v>
      </c>
      <c r="C20" s="15" t="str">
        <f>HYPERLINK("http://www.sconet.state.oh.us/rod/newpdf/0/1995/1995-Ohio-201.pdf","1995-Ohio-201")</f>
        <v>1995-Ohio-201</v>
      </c>
      <c r="D20" s="12" t="s">
        <v>276</v>
      </c>
      <c r="E20" s="12"/>
      <c r="F20" s="12" t="s">
        <v>67</v>
      </c>
      <c r="G20" s="12" t="s">
        <v>75</v>
      </c>
      <c r="H20" s="13"/>
    </row>
    <row r="21" spans="1:8" s="2" customFormat="1" ht="45" customHeight="1" x14ac:dyDescent="0.35">
      <c r="A21" s="12" t="s">
        <v>540</v>
      </c>
      <c r="B21" s="12" t="s">
        <v>42</v>
      </c>
      <c r="C21" s="15" t="str">
        <f>HYPERLINK("http://www.sconet.state.oh.us/rod/newpdf/0/1996/1996-Ohio-105.pdf","1996-Ohio-105")</f>
        <v>1996-Ohio-105</v>
      </c>
      <c r="D21" s="12" t="s">
        <v>200</v>
      </c>
      <c r="E21" s="12"/>
      <c r="F21" s="12" t="s">
        <v>76</v>
      </c>
      <c r="G21" s="12" t="s">
        <v>77</v>
      </c>
      <c r="H21" s="13"/>
    </row>
    <row r="22" spans="1:8" s="2" customFormat="1" x14ac:dyDescent="0.35">
      <c r="A22" s="12" t="s">
        <v>541</v>
      </c>
      <c r="B22" s="12" t="s">
        <v>43</v>
      </c>
      <c r="C22" s="15" t="str">
        <f>HYPERLINK("http://www.sconet.state.oh.us/rod/newpdf/0/1996/1996-Ohio-107.pdf","1996-Ohio-107")</f>
        <v>1996-Ohio-107</v>
      </c>
      <c r="D22" s="12" t="s">
        <v>201</v>
      </c>
      <c r="E22" s="12"/>
      <c r="F22" s="12"/>
      <c r="G22" s="12" t="s">
        <v>99</v>
      </c>
      <c r="H22" s="13"/>
    </row>
    <row r="23" spans="1:8" s="2" customFormat="1" ht="30" customHeight="1" x14ac:dyDescent="0.35">
      <c r="A23" s="12" t="s">
        <v>542</v>
      </c>
      <c r="B23" s="12" t="s">
        <v>40</v>
      </c>
      <c r="C23" s="15" t="str">
        <f>HYPERLINK("http://www.sconet.state.oh.us/rod/newpdf/0/1996/1996-Ohio-358.pdf","1996-Ohio-358")</f>
        <v>1996-Ohio-358</v>
      </c>
      <c r="D23" s="12" t="s">
        <v>202</v>
      </c>
      <c r="E23" s="12"/>
      <c r="F23" s="12" t="s">
        <v>124</v>
      </c>
      <c r="G23" s="12" t="s">
        <v>152</v>
      </c>
      <c r="H23" s="13"/>
    </row>
    <row r="24" spans="1:8" s="2" customFormat="1" ht="30" customHeight="1" x14ac:dyDescent="0.35">
      <c r="A24" s="12" t="s">
        <v>543</v>
      </c>
      <c r="B24" s="12" t="s">
        <v>41</v>
      </c>
      <c r="C24" s="15" t="str">
        <f>HYPERLINK("http://www.sconet.state.oh.us/rod/newpdf/0/1996/1996-Ohio-375.pdf","1996-Ohio-375")</f>
        <v>1996-Ohio-375</v>
      </c>
      <c r="D24" s="12" t="s">
        <v>203</v>
      </c>
      <c r="E24" s="12"/>
      <c r="F24" s="12" t="s">
        <v>65</v>
      </c>
      <c r="G24" s="12" t="s">
        <v>78</v>
      </c>
      <c r="H24" s="13"/>
    </row>
    <row r="25" spans="1:8" s="2" customFormat="1" x14ac:dyDescent="0.35">
      <c r="A25" s="12" t="s">
        <v>544</v>
      </c>
      <c r="B25" s="12" t="s">
        <v>39</v>
      </c>
      <c r="C25" s="15" t="str">
        <f>HYPERLINK("http://www.sconet.state.oh.us/rod/newpdf/0/1997/1997-Ohio-375.pdf","1997-Ohio-375")</f>
        <v>1997-Ohio-375</v>
      </c>
      <c r="D25" s="12" t="s">
        <v>204</v>
      </c>
      <c r="E25" s="12"/>
      <c r="F25" s="12" t="s">
        <v>79</v>
      </c>
      <c r="G25" s="12" t="s">
        <v>80</v>
      </c>
      <c r="H25" s="13"/>
    </row>
    <row r="26" spans="1:8" s="2" customFormat="1" x14ac:dyDescent="0.35">
      <c r="A26" s="12" t="s">
        <v>545</v>
      </c>
      <c r="B26" s="12" t="s">
        <v>10</v>
      </c>
      <c r="C26" s="15" t="str">
        <f>HYPERLINK("http://www.sconet.state.oh.us/rod/newpdf/0/1998/1998-Ohio-184.pdf","1998-Ohio-184")</f>
        <v>1998-Ohio-184</v>
      </c>
      <c r="D26" s="12" t="s">
        <v>205</v>
      </c>
      <c r="E26" s="12"/>
      <c r="F26" s="12" t="s">
        <v>81</v>
      </c>
      <c r="G26" s="12" t="s">
        <v>82</v>
      </c>
      <c r="H26" s="13"/>
    </row>
    <row r="27" spans="1:8" s="2" customFormat="1" ht="30" customHeight="1" x14ac:dyDescent="0.35">
      <c r="A27" s="12" t="s">
        <v>546</v>
      </c>
      <c r="B27" s="12" t="s">
        <v>38</v>
      </c>
      <c r="C27" s="15" t="str">
        <f>HYPERLINK("http://www.sconet.state.oh.us/rod/newpdf/0/1998/1998-Ohio-381.pdf","1998-Ohio-381")</f>
        <v>1998-Ohio-381</v>
      </c>
      <c r="D27" s="12" t="s">
        <v>206</v>
      </c>
      <c r="E27" s="12"/>
      <c r="F27" s="12" t="s">
        <v>141</v>
      </c>
      <c r="G27" s="12" t="s">
        <v>103</v>
      </c>
      <c r="H27" s="13" t="s">
        <v>129</v>
      </c>
    </row>
    <row r="28" spans="1:8" s="2" customFormat="1" x14ac:dyDescent="0.35">
      <c r="A28" s="12" t="s">
        <v>547</v>
      </c>
      <c r="B28" s="12" t="s">
        <v>34</v>
      </c>
      <c r="C28" s="15" t="str">
        <f>HYPERLINK("http://www.sconet.state.oh.us/rod/newpdf/0/1999/1999-Ohio-161.pdf","1999-Ohio-161")</f>
        <v>1999-Ohio-161</v>
      </c>
      <c r="D28" s="12" t="s">
        <v>207</v>
      </c>
      <c r="E28" s="12"/>
      <c r="F28" s="12" t="s">
        <v>83</v>
      </c>
      <c r="G28" s="12" t="s">
        <v>84</v>
      </c>
      <c r="H28" s="13"/>
    </row>
    <row r="29" spans="1:8" s="2" customFormat="1" ht="29.25" customHeight="1" x14ac:dyDescent="0.35">
      <c r="A29" s="12" t="s">
        <v>548</v>
      </c>
      <c r="B29" s="12" t="s">
        <v>37</v>
      </c>
      <c r="C29" s="15" t="str">
        <f>HYPERLINK("http://www.sconet.state.oh.us/rod/newpdf/0/1999/1999-Ohio-353.pdf","1999-Ohio-353")</f>
        <v>1999-Ohio-353</v>
      </c>
      <c r="D29" s="12" t="s">
        <v>208</v>
      </c>
      <c r="E29" s="12"/>
      <c r="F29" s="12" t="s">
        <v>120</v>
      </c>
      <c r="G29" s="12" t="s">
        <v>164</v>
      </c>
      <c r="H29" s="13"/>
    </row>
    <row r="30" spans="1:8" s="2" customFormat="1" x14ac:dyDescent="0.35">
      <c r="A30" s="12" t="s">
        <v>549</v>
      </c>
      <c r="B30" s="12" t="s">
        <v>35</v>
      </c>
      <c r="C30" s="15" t="str">
        <f>HYPERLINK("http://www.sconet.state.oh.us/rod/newpdf/0/1999/1999-Ohio-162.pdf","1999-Ohio-162")</f>
        <v>1999-Ohio-162</v>
      </c>
      <c r="D30" s="12"/>
      <c r="E30" s="12"/>
      <c r="F30" s="12" t="s">
        <v>85</v>
      </c>
      <c r="G30" s="12" t="s">
        <v>119</v>
      </c>
      <c r="H30" s="13"/>
    </row>
    <row r="31" spans="1:8" s="2" customFormat="1" ht="30" customHeight="1" x14ac:dyDescent="0.35">
      <c r="A31" s="12" t="s">
        <v>550</v>
      </c>
      <c r="B31" s="12" t="s">
        <v>32</v>
      </c>
      <c r="C31" s="15" t="str">
        <f>HYPERLINK("http://www.sconet.state.oh.us/rod/newpdf/0/2000/2000-Ohio-406.pdf","2000-Ohio-406")</f>
        <v>2000-Ohio-406</v>
      </c>
      <c r="D31" s="12" t="s">
        <v>277</v>
      </c>
      <c r="E31" s="12"/>
      <c r="F31" s="12" t="s">
        <v>83</v>
      </c>
      <c r="G31" s="12" t="s">
        <v>87</v>
      </c>
      <c r="H31" s="13"/>
    </row>
    <row r="32" spans="1:8" s="2" customFormat="1" ht="30" customHeight="1" x14ac:dyDescent="0.35">
      <c r="A32" s="12" t="s">
        <v>552</v>
      </c>
      <c r="B32" s="12" t="s">
        <v>36</v>
      </c>
      <c r="C32" s="15" t="str">
        <f>HYPERLINK("http://www.sconet.state.oh.us/rod/newpdf/0/1999/1999-Ohio-123.pdf","1999-Ohio-123")</f>
        <v>1999-Ohio-123</v>
      </c>
      <c r="D32" s="12" t="s">
        <v>209</v>
      </c>
      <c r="E32" s="12"/>
      <c r="F32" s="12" t="s">
        <v>88</v>
      </c>
      <c r="G32" s="12" t="s">
        <v>68</v>
      </c>
      <c r="H32" s="13"/>
    </row>
    <row r="33" spans="1:8" s="2" customFormat="1" x14ac:dyDescent="0.35">
      <c r="A33" s="12" t="s">
        <v>551</v>
      </c>
      <c r="B33" s="12" t="s">
        <v>33</v>
      </c>
      <c r="C33" s="15" t="str">
        <f>HYPERLINK("http://www.sconet.state.oh.us/rod/newpdf/0/1999/1999-Ohio-119.pdf","1999-Ohio-119")</f>
        <v>1999-Ohio-119</v>
      </c>
      <c r="D33" s="12" t="s">
        <v>278</v>
      </c>
      <c r="E33" s="12"/>
      <c r="F33" s="12" t="s">
        <v>83</v>
      </c>
      <c r="G33" s="12" t="s">
        <v>82</v>
      </c>
      <c r="H33" s="13"/>
    </row>
    <row r="34" spans="1:8" s="2" customFormat="1" ht="30" customHeight="1" x14ac:dyDescent="0.35">
      <c r="A34" s="12" t="s">
        <v>553</v>
      </c>
      <c r="B34" s="12" t="s">
        <v>12</v>
      </c>
      <c r="C34" s="15" t="str">
        <f>HYPERLINK("http://www.sconet.state.oh.us/rod/newpdf/0/2001/2001-Ohio-251.pdf","2001-Ohio-251")</f>
        <v>2001-Ohio-251</v>
      </c>
      <c r="D34" s="12" t="s">
        <v>279</v>
      </c>
      <c r="E34" s="12"/>
      <c r="F34" s="12" t="s">
        <v>100</v>
      </c>
      <c r="G34" s="12" t="s">
        <v>101</v>
      </c>
      <c r="H34" s="13"/>
    </row>
    <row r="35" spans="1:8" s="2" customFormat="1" x14ac:dyDescent="0.35">
      <c r="A35" s="12" t="s">
        <v>554</v>
      </c>
      <c r="B35" s="12" t="s">
        <v>11</v>
      </c>
      <c r="C35" s="15" t="str">
        <f>HYPERLINK("http://www.sconet.state.oh.us/rod/newpdf/0/2000/2000-Ohio-454.pdf","2000-Ohio-454")</f>
        <v>2000-Ohio-454</v>
      </c>
      <c r="D35" s="12" t="s">
        <v>210</v>
      </c>
      <c r="E35" s="12"/>
      <c r="F35" s="12" t="s">
        <v>89</v>
      </c>
      <c r="G35" s="12" t="s">
        <v>71</v>
      </c>
      <c r="H35" s="13"/>
    </row>
    <row r="36" spans="1:8" s="2" customFormat="1" ht="30" customHeight="1" x14ac:dyDescent="0.35">
      <c r="A36" s="12" t="s">
        <v>555</v>
      </c>
      <c r="B36" s="12" t="s">
        <v>165</v>
      </c>
      <c r="C36" s="15" t="str">
        <f>HYPERLINK("http://www.sconet.state.oh.us/rod/newpdf/0/2000/2000-Ohio-330.pdf","2000-Ohio-330")</f>
        <v>2000-Ohio-330</v>
      </c>
      <c r="D36" s="12" t="s">
        <v>280</v>
      </c>
      <c r="E36" s="12"/>
      <c r="F36" s="12" t="s">
        <v>85</v>
      </c>
      <c r="G36" s="12" t="s">
        <v>86</v>
      </c>
      <c r="H36" s="13"/>
    </row>
    <row r="37" spans="1:8" s="2" customFormat="1" x14ac:dyDescent="0.35">
      <c r="A37" s="12" t="s">
        <v>556</v>
      </c>
      <c r="B37" s="12" t="s">
        <v>30</v>
      </c>
      <c r="C37" s="15" t="str">
        <f>HYPERLINK("http://www.sconet.state.oh.us/rod/newpdf/0/2001/2001-Ohio-1607.pdf","2001-Ohio-1607")</f>
        <v>2001-Ohio-1607</v>
      </c>
      <c r="D37" s="12" t="s">
        <v>281</v>
      </c>
      <c r="E37" s="12"/>
      <c r="F37" s="12" t="s">
        <v>102</v>
      </c>
      <c r="G37" s="12" t="s">
        <v>103</v>
      </c>
      <c r="H37" s="13"/>
    </row>
    <row r="38" spans="1:8" s="2" customFormat="1" x14ac:dyDescent="0.35">
      <c r="A38" s="16" t="s">
        <v>557</v>
      </c>
      <c r="B38" s="16" t="s">
        <v>31</v>
      </c>
      <c r="C38" s="17" t="str">
        <f>HYPERLINK("http://www.sconet.state.oh.us/rod/newpdf/0/2001/2001-Ohio-143.pdf","2001-Ohio-143")</f>
        <v>2001-Ohio-143</v>
      </c>
      <c r="D38" s="16" t="s">
        <v>188</v>
      </c>
      <c r="E38" s="16"/>
      <c r="F38" s="16" t="s">
        <v>117</v>
      </c>
      <c r="G38" s="16" t="s">
        <v>118</v>
      </c>
      <c r="H38" s="18"/>
    </row>
    <row r="39" spans="1:8" s="2" customFormat="1" ht="30" customHeight="1" x14ac:dyDescent="0.35">
      <c r="A39" s="19" t="s">
        <v>558</v>
      </c>
      <c r="B39" s="19" t="s">
        <v>13</v>
      </c>
      <c r="C39" s="20" t="str">
        <f>HYPERLINK("http://www.sconet.state.oh.us/rod/newpdf/0/2002/2002-Ohio-7217.pdf","2002-Ohio-7217")</f>
        <v>2002-Ohio-7217</v>
      </c>
      <c r="D39" s="19" t="s">
        <v>187</v>
      </c>
      <c r="E39" s="19"/>
      <c r="F39" s="19" t="s">
        <v>116</v>
      </c>
      <c r="G39" s="19" t="s">
        <v>166</v>
      </c>
      <c r="H39" s="21"/>
    </row>
    <row r="40" spans="1:8" s="2" customFormat="1" ht="30" customHeight="1" x14ac:dyDescent="0.35">
      <c r="A40" s="19" t="s">
        <v>559</v>
      </c>
      <c r="B40" s="19" t="s">
        <v>29</v>
      </c>
      <c r="C40" s="20" t="str">
        <f>HYPERLINK("http://www.sconet.state.oh.us/rod/newpdf/0/2002/2002-Ohio-64.pdf","2002-Ohio-64")</f>
        <v>2002-Ohio-64</v>
      </c>
      <c r="D40" s="19" t="s">
        <v>186</v>
      </c>
      <c r="E40" s="19"/>
      <c r="F40" s="19" t="s">
        <v>89</v>
      </c>
      <c r="G40" s="19" t="s">
        <v>71</v>
      </c>
      <c r="H40" s="21"/>
    </row>
    <row r="41" spans="1:8" s="2" customFormat="1" ht="30" customHeight="1" x14ac:dyDescent="0.35">
      <c r="A41" s="19" t="s">
        <v>560</v>
      </c>
      <c r="B41" s="19" t="s">
        <v>14</v>
      </c>
      <c r="C41" s="20" t="str">
        <f>HYPERLINK("http://www.sconet.state.oh.us/rod/newpdf/0/2003/2003-Ohio-2573.pdf","2003-Ohio-2573")</f>
        <v>2003-Ohio-2573</v>
      </c>
      <c r="D41" s="19" t="s">
        <v>223</v>
      </c>
      <c r="E41" s="19"/>
      <c r="F41" s="19" t="s">
        <v>90</v>
      </c>
      <c r="G41" s="19" t="s">
        <v>80</v>
      </c>
      <c r="H41" s="21" t="s">
        <v>131</v>
      </c>
    </row>
    <row r="42" spans="1:8" s="2" customFormat="1" x14ac:dyDescent="0.35">
      <c r="A42" s="19" t="s">
        <v>561</v>
      </c>
      <c r="B42" s="19" t="s">
        <v>60</v>
      </c>
      <c r="C42" s="20" t="str">
        <f>HYPERLINK("http://www.sconet.state.oh.us/rod/newpdf/0/2004/2004-Ohio-4524.pdf","2004 -Ohio- 4524")</f>
        <v>2004 -Ohio- 4524</v>
      </c>
      <c r="D42" s="19" t="s">
        <v>126</v>
      </c>
      <c r="E42" s="19"/>
      <c r="F42" s="19" t="s">
        <v>373</v>
      </c>
      <c r="G42" s="19" t="s">
        <v>127</v>
      </c>
      <c r="H42" s="21" t="s">
        <v>128</v>
      </c>
    </row>
    <row r="43" spans="1:8" s="2" customFormat="1" ht="32.25" customHeight="1" x14ac:dyDescent="0.35">
      <c r="A43" s="19" t="s">
        <v>562</v>
      </c>
      <c r="B43" s="19" t="s">
        <v>28</v>
      </c>
      <c r="C43" s="20" t="str">
        <f>HYPERLINK("http://www.sconet.state.oh.us/rod/newpdf/0/2002/2002-Ohio-7101.pdf","2002-Ohio-7101")</f>
        <v>2002-Ohio-7101</v>
      </c>
      <c r="D43" s="19" t="s">
        <v>374</v>
      </c>
      <c r="E43" s="19"/>
      <c r="F43" s="19" t="s">
        <v>89</v>
      </c>
      <c r="G43" s="19" t="s">
        <v>71</v>
      </c>
      <c r="H43" s="21" t="s">
        <v>129</v>
      </c>
    </row>
    <row r="44" spans="1:8" s="2" customFormat="1" ht="30" customHeight="1" x14ac:dyDescent="0.35">
      <c r="A44" s="19" t="s">
        <v>563</v>
      </c>
      <c r="B44" s="19" t="s">
        <v>16</v>
      </c>
      <c r="C44" s="20" t="str">
        <f>HYPERLINK("http://www.sconet.state.oh.us/rod/newpdf/0/2004/2004-Ohio-6597.pdf","2004-Ohio-6597")</f>
        <v>2004-Ohio-6597</v>
      </c>
      <c r="D44" s="19" t="s">
        <v>130</v>
      </c>
      <c r="E44" s="19"/>
      <c r="F44" s="19" t="s">
        <v>91</v>
      </c>
      <c r="G44" s="19" t="s">
        <v>132</v>
      </c>
      <c r="H44" s="21" t="s">
        <v>131</v>
      </c>
    </row>
    <row r="45" spans="1:8" s="2" customFormat="1" ht="30" customHeight="1" x14ac:dyDescent="0.35">
      <c r="A45" s="19" t="s">
        <v>564</v>
      </c>
      <c r="B45" s="19" t="s">
        <v>15</v>
      </c>
      <c r="C45" s="20" t="str">
        <f>HYPERLINK("http://www.sconet.state.oh.us/rod/newpdf/0/2004/2004-Ohio-2491.pdf","2004-Ohio-2491")</f>
        <v>2004-Ohio-2491</v>
      </c>
      <c r="D45" s="19" t="s">
        <v>133</v>
      </c>
      <c r="E45" s="19"/>
      <c r="F45" s="19" t="s">
        <v>134</v>
      </c>
      <c r="G45" s="19" t="s">
        <v>135</v>
      </c>
      <c r="H45" s="21" t="s">
        <v>129</v>
      </c>
    </row>
    <row r="46" spans="1:8" s="2" customFormat="1" ht="32.25" customHeight="1" x14ac:dyDescent="0.35">
      <c r="A46" s="19" t="s">
        <v>565</v>
      </c>
      <c r="B46" s="19" t="s">
        <v>138</v>
      </c>
      <c r="C46" s="20" t="str">
        <f>HYPERLINK("http://www.sconet.state.oh.us/rod/newpdf/0/2004/2004-Ohio-1293.pdf","2004-Ohio-1293")</f>
        <v>2004-Ohio-1293</v>
      </c>
      <c r="D46" s="19" t="s">
        <v>375</v>
      </c>
      <c r="E46" s="19"/>
      <c r="F46" s="19" t="s">
        <v>139</v>
      </c>
      <c r="G46" s="19" t="s">
        <v>140</v>
      </c>
      <c r="H46" s="21" t="s">
        <v>128</v>
      </c>
    </row>
    <row r="47" spans="1:8" s="2" customFormat="1" ht="30" customHeight="1" x14ac:dyDescent="0.35">
      <c r="A47" s="19" t="s">
        <v>566</v>
      </c>
      <c r="B47" s="19" t="s">
        <v>17</v>
      </c>
      <c r="C47" s="20" t="str">
        <f>HYPERLINK("http://www.sconet.state.oh.us/rod/newpdf/0/2006/2006-Ohio-906.pdf","2006-Ohio-906")</f>
        <v>2006-Ohio-906</v>
      </c>
      <c r="D47" s="19" t="s">
        <v>376</v>
      </c>
      <c r="E47" s="19"/>
      <c r="F47" s="19" t="s">
        <v>92</v>
      </c>
      <c r="G47" s="19" t="s">
        <v>93</v>
      </c>
      <c r="H47" s="21" t="s">
        <v>129</v>
      </c>
    </row>
    <row r="48" spans="1:8" s="2" customFormat="1" ht="54.75" customHeight="1" x14ac:dyDescent="0.35">
      <c r="A48" s="19" t="s">
        <v>567</v>
      </c>
      <c r="B48" s="19" t="s">
        <v>377</v>
      </c>
      <c r="C48" s="20" t="str">
        <f>HYPERLINK("http://www.sconet.state.oh.us/rod/newpdf/0/2004/2004-Ohio-7105.pdf","2004-Ohio-7105")</f>
        <v>2004-Ohio-7105</v>
      </c>
      <c r="D48" s="19" t="s">
        <v>378</v>
      </c>
      <c r="E48" s="19"/>
      <c r="F48" s="19" t="s">
        <v>94</v>
      </c>
      <c r="G48" s="19" t="s">
        <v>95</v>
      </c>
      <c r="H48" s="21" t="s">
        <v>131</v>
      </c>
    </row>
    <row r="49" spans="1:8" s="2" customFormat="1" ht="30" customHeight="1" x14ac:dyDescent="0.35">
      <c r="A49" s="19" t="s">
        <v>568</v>
      </c>
      <c r="B49" s="19" t="s">
        <v>27</v>
      </c>
      <c r="C49" s="20" t="str">
        <f>HYPERLINK("http://www.sconet.state.oh.us/rod/newpdf/0/2005/2005-Ohio-4559.pdf","2005-Ohio-4559")</f>
        <v>2005-Ohio-4559</v>
      </c>
      <c r="D49" s="19" t="s">
        <v>136</v>
      </c>
      <c r="E49" s="19"/>
      <c r="F49" s="19" t="s">
        <v>96</v>
      </c>
      <c r="G49" s="19" t="s">
        <v>68</v>
      </c>
      <c r="H49" s="21" t="s">
        <v>131</v>
      </c>
    </row>
    <row r="50" spans="1:8" s="2" customFormat="1" ht="60" customHeight="1" x14ac:dyDescent="0.35">
      <c r="A50" s="19" t="s">
        <v>569</v>
      </c>
      <c r="B50" s="19" t="s">
        <v>18</v>
      </c>
      <c r="C50" s="20" t="str">
        <f>HYPERLINK("http://www.sconet.state.oh.us/rod/newpdf/0/2006/2006-Ohio-2035.pdf","2006-Ohio-2035")</f>
        <v>2006-Ohio-2035</v>
      </c>
      <c r="D50" s="19" t="s">
        <v>614</v>
      </c>
      <c r="E50" s="19"/>
      <c r="F50" s="19" t="s">
        <v>64</v>
      </c>
      <c r="G50" s="19" t="s">
        <v>104</v>
      </c>
      <c r="H50" s="21" t="s">
        <v>131</v>
      </c>
    </row>
    <row r="51" spans="1:8" s="2" customFormat="1" ht="45" customHeight="1" x14ac:dyDescent="0.35">
      <c r="A51" s="19" t="s">
        <v>570</v>
      </c>
      <c r="B51" s="19" t="s">
        <v>59</v>
      </c>
      <c r="C51" s="20" t="str">
        <f>HYPERLINK("http://www.sconet.state.oh.us/rod/newpdf/8/2006/2006-ohio-274.pdf","2006-Ohio-274")</f>
        <v>2006-Ohio-274</v>
      </c>
      <c r="D51" s="19"/>
      <c r="E51" s="19"/>
      <c r="F51" s="19" t="s">
        <v>112</v>
      </c>
      <c r="G51" s="19" t="s">
        <v>68</v>
      </c>
      <c r="H51" s="21" t="s">
        <v>131</v>
      </c>
    </row>
    <row r="52" spans="1:8" s="2" customFormat="1" ht="30" customHeight="1" x14ac:dyDescent="0.35">
      <c r="A52" s="19" t="s">
        <v>263</v>
      </c>
      <c r="B52" s="19" t="s">
        <v>19</v>
      </c>
      <c r="C52" s="20" t="str">
        <f>HYPERLINK("http://www.sconet.state.oh.us/rod/newpdf/0/2006/2006-ohio-6362.pdf","2006-Ohio-6362")</f>
        <v>2006-Ohio-6362</v>
      </c>
      <c r="D52" s="19" t="s">
        <v>137</v>
      </c>
      <c r="E52" s="19"/>
      <c r="F52" s="19" t="s">
        <v>25</v>
      </c>
      <c r="G52" s="19" t="s">
        <v>115</v>
      </c>
      <c r="H52" s="21" t="s">
        <v>131</v>
      </c>
    </row>
    <row r="53" spans="1:8" s="2" customFormat="1" ht="45" customHeight="1" x14ac:dyDescent="0.35">
      <c r="A53" s="19" t="s">
        <v>237</v>
      </c>
      <c r="B53" s="19" t="s">
        <v>20</v>
      </c>
      <c r="C53" s="20" t="str">
        <f>HYPERLINK("http://www.sconet.state.oh.us/rod/newpdf/0/2007/2007-ohio-4004.pdf","2007-Ohio-4004")</f>
        <v>2007-Ohio-4004</v>
      </c>
      <c r="D53" s="19" t="s">
        <v>122</v>
      </c>
      <c r="E53" s="22"/>
      <c r="F53" s="19" t="s">
        <v>25</v>
      </c>
      <c r="G53" s="19" t="s">
        <v>109</v>
      </c>
      <c r="H53" s="21" t="s">
        <v>131</v>
      </c>
    </row>
    <row r="54" spans="1:8" s="2" customFormat="1" ht="30" customHeight="1" x14ac:dyDescent="0.35">
      <c r="A54" s="19" t="s">
        <v>235</v>
      </c>
      <c r="B54" s="19" t="s">
        <v>236</v>
      </c>
      <c r="C54" s="20" t="str">
        <f>HYPERLINK("http://www.sconet.state.oh.us/rod/newpdf/0/2006/2006-Ohio-3459.pdf","2006-Ohio-3459")</f>
        <v>2006-Ohio-3459</v>
      </c>
      <c r="D54" s="19" t="s">
        <v>24</v>
      </c>
      <c r="E54" s="22"/>
      <c r="F54" s="19" t="s">
        <v>25</v>
      </c>
      <c r="G54" s="19" t="s">
        <v>26</v>
      </c>
      <c r="H54" s="21" t="s">
        <v>129</v>
      </c>
    </row>
    <row r="55" spans="1:8" s="2" customFormat="1" ht="45" customHeight="1" x14ac:dyDescent="0.35">
      <c r="A55" s="19" t="s">
        <v>238</v>
      </c>
      <c r="B55" s="19" t="s">
        <v>105</v>
      </c>
      <c r="C55" s="20" t="str">
        <f>HYPERLINK("http://www.sconet.state.oh.us/rod/newpdf/0/2007/2007-ohio-2457.pdf","2007-Ohio-2457")</f>
        <v>2007-Ohio-2457</v>
      </c>
      <c r="D55" s="19" t="s">
        <v>121</v>
      </c>
      <c r="E55" s="19"/>
      <c r="F55" s="19" t="s">
        <v>106</v>
      </c>
      <c r="G55" s="19" t="s">
        <v>379</v>
      </c>
      <c r="H55" s="21" t="s">
        <v>129</v>
      </c>
    </row>
    <row r="56" spans="1:8" s="2" customFormat="1" ht="45" customHeight="1" x14ac:dyDescent="0.35">
      <c r="A56" s="19" t="s">
        <v>244</v>
      </c>
      <c r="B56" s="19" t="s">
        <v>107</v>
      </c>
      <c r="C56" s="20" t="str">
        <f>HYPERLINK("http://www.sconet.state.oh.us/rod/newpdf/0/2007/2007-ohio-1946.pdf","2007-Ohio-1946")</f>
        <v>2007-Ohio-1946</v>
      </c>
      <c r="D56" s="19" t="s">
        <v>282</v>
      </c>
      <c r="E56" s="22"/>
      <c r="F56" s="19" t="s">
        <v>108</v>
      </c>
      <c r="G56" s="19" t="s">
        <v>108</v>
      </c>
      <c r="H56" s="21" t="s">
        <v>129</v>
      </c>
    </row>
    <row r="57" spans="1:8" s="2" customFormat="1" ht="31" x14ac:dyDescent="0.35">
      <c r="A57" s="19" t="s">
        <v>239</v>
      </c>
      <c r="B57" s="19" t="s">
        <v>110</v>
      </c>
      <c r="C57" s="20" t="str">
        <f>HYPERLINK("http://www.sconet.state.oh.us/rod/newpdf/0/2007/2007-Ohio-5023.pdf","2007-Ohio-5023")</f>
        <v>2007-Ohio-5023</v>
      </c>
      <c r="D57" s="19" t="s">
        <v>123</v>
      </c>
      <c r="E57" s="22"/>
      <c r="F57" s="19" t="s">
        <v>114</v>
      </c>
      <c r="G57" s="19" t="s">
        <v>111</v>
      </c>
      <c r="H57" s="21" t="s">
        <v>261</v>
      </c>
    </row>
    <row r="58" spans="1:8" s="2" customFormat="1" ht="60" customHeight="1" x14ac:dyDescent="0.35">
      <c r="A58" s="19" t="s">
        <v>230</v>
      </c>
      <c r="B58" s="19" t="s">
        <v>113</v>
      </c>
      <c r="C58" s="20" t="str">
        <f>HYPERLINK("http://www.sconet.state.oh.us/rod/docs/pdf/0/2007/2007-ohio-6948.pdf","2007-Ohio-6948")</f>
        <v>2007-Ohio-6948</v>
      </c>
      <c r="D58" s="19" t="s">
        <v>283</v>
      </c>
      <c r="E58" s="23" t="s">
        <v>492</v>
      </c>
      <c r="F58" s="19" t="s">
        <v>167</v>
      </c>
      <c r="G58" s="19" t="s">
        <v>125</v>
      </c>
      <c r="H58" s="21" t="s">
        <v>249</v>
      </c>
    </row>
    <row r="59" spans="1:8" s="2" customFormat="1" ht="38.25" customHeight="1" x14ac:dyDescent="0.25">
      <c r="A59" s="96" t="s">
        <v>229</v>
      </c>
      <c r="B59" s="96" t="s">
        <v>154</v>
      </c>
      <c r="C59" s="100" t="str">
        <f>HYPERLINK("http://www.sconet.state.oh.us/rod/docs/pdf/0/2008/2008-ohio-2790.pdf","2008-Ohio-2790")</f>
        <v>2008-Ohio-2790</v>
      </c>
      <c r="D59" s="96" t="s">
        <v>155</v>
      </c>
      <c r="E59" s="23" t="s">
        <v>498</v>
      </c>
      <c r="F59" s="96" t="s">
        <v>156</v>
      </c>
      <c r="G59" s="96" t="s">
        <v>157</v>
      </c>
      <c r="H59" s="98" t="s">
        <v>285</v>
      </c>
    </row>
    <row r="60" spans="1:8" s="2" customFormat="1" ht="40.5" customHeight="1" x14ac:dyDescent="0.25">
      <c r="A60" s="97"/>
      <c r="B60" s="97"/>
      <c r="C60" s="100"/>
      <c r="D60" s="97"/>
      <c r="E60" s="23" t="s">
        <v>477</v>
      </c>
      <c r="F60" s="97"/>
      <c r="G60" s="97"/>
      <c r="H60" s="99"/>
    </row>
    <row r="61" spans="1:8" s="2" customFormat="1" ht="46.5" x14ac:dyDescent="0.35">
      <c r="A61" s="19" t="s">
        <v>240</v>
      </c>
      <c r="B61" s="19" t="s">
        <v>158</v>
      </c>
      <c r="C61" s="20" t="str">
        <f>HYPERLINK("http://www.sconet.state.oh.us/rod/docs/pdf/0/2008/2008-ohio-3344.pdf","2008-Ohio-3344")</f>
        <v>2008-Ohio-3344</v>
      </c>
      <c r="D61" s="19" t="s">
        <v>284</v>
      </c>
      <c r="E61" s="23" t="s">
        <v>477</v>
      </c>
      <c r="F61" s="19" t="s">
        <v>380</v>
      </c>
      <c r="G61" s="19" t="s">
        <v>171</v>
      </c>
      <c r="H61" s="21" t="s">
        <v>246</v>
      </c>
    </row>
    <row r="62" spans="1:8" s="2" customFormat="1" ht="105" customHeight="1" x14ac:dyDescent="0.35">
      <c r="A62" s="19" t="s">
        <v>228</v>
      </c>
      <c r="B62" s="19" t="s">
        <v>159</v>
      </c>
      <c r="C62" s="20" t="str">
        <f>HYPERLINK("http://www.sconet.state.oh.us/rod/docs/pdf/0/2008/2008-ohio-546.pdf","2008-Ohio-546")</f>
        <v>2008-Ohio-546</v>
      </c>
      <c r="D62" s="19" t="s">
        <v>225</v>
      </c>
      <c r="E62" s="23" t="s">
        <v>477</v>
      </c>
      <c r="F62" s="19" t="s">
        <v>22</v>
      </c>
      <c r="G62" s="19" t="s">
        <v>247</v>
      </c>
      <c r="H62" s="21" t="s">
        <v>248</v>
      </c>
    </row>
    <row r="63" spans="1:8" s="2" customFormat="1" ht="75" customHeight="1" x14ac:dyDescent="0.35">
      <c r="A63" s="24" t="s">
        <v>232</v>
      </c>
      <c r="B63" s="24" t="s">
        <v>233</v>
      </c>
      <c r="C63" s="25" t="str">
        <f>HYPERLINK("http://www.sconet.state.oh.us/rod/docs/pdf/0/2007/2007-Ohio-5587.pdf","2007-Ohio-5587")</f>
        <v>2007-Ohio-5587</v>
      </c>
      <c r="D63" s="24" t="s">
        <v>234</v>
      </c>
      <c r="E63" s="26" t="s">
        <v>231</v>
      </c>
      <c r="F63" s="24" t="s">
        <v>90</v>
      </c>
      <c r="G63" s="24" t="s">
        <v>80</v>
      </c>
      <c r="H63" s="27" t="s">
        <v>250</v>
      </c>
    </row>
    <row r="64" spans="1:8" s="2" customFormat="1" ht="75" customHeight="1" x14ac:dyDescent="0.35">
      <c r="A64" s="28" t="s">
        <v>226</v>
      </c>
      <c r="B64" s="28" t="s">
        <v>160</v>
      </c>
      <c r="C64" s="29" t="str">
        <f>HYPERLINK("http://www.sconet.state.oh.us/rod/docs/pdf/0/2008/2008-Ohio-4542.pdf","2008-Ohio-4542")</f>
        <v>2008-Ohio-4542</v>
      </c>
      <c r="D64" s="28" t="s">
        <v>615</v>
      </c>
      <c r="E64" s="30" t="s">
        <v>477</v>
      </c>
      <c r="F64" s="28" t="s">
        <v>162</v>
      </c>
      <c r="G64" s="28" t="s">
        <v>161</v>
      </c>
      <c r="H64" s="31" t="s">
        <v>260</v>
      </c>
    </row>
    <row r="65" spans="1:8" s="2" customFormat="1" ht="46.5" x14ac:dyDescent="0.35">
      <c r="A65" s="28" t="s">
        <v>475</v>
      </c>
      <c r="B65" s="28" t="s">
        <v>168</v>
      </c>
      <c r="C65" s="29" t="str">
        <f>HYPERLINK("http://www.sconet.state.oh.us/rod/docs/pdf/0/2008/2008-ohio-2333.pdf","2008-Ohio-2333")</f>
        <v>2008-Ohio-2333</v>
      </c>
      <c r="D65" s="28" t="s">
        <v>381</v>
      </c>
      <c r="E65" s="30" t="s">
        <v>477</v>
      </c>
      <c r="F65" s="28" t="s">
        <v>169</v>
      </c>
      <c r="G65" s="28" t="s">
        <v>170</v>
      </c>
      <c r="H65" s="31" t="s">
        <v>259</v>
      </c>
    </row>
    <row r="66" spans="1:8" ht="90" customHeight="1" x14ac:dyDescent="0.35">
      <c r="A66" s="28" t="s">
        <v>227</v>
      </c>
      <c r="B66" s="28" t="s">
        <v>172</v>
      </c>
      <c r="C66" s="29" t="str">
        <f>HYPERLINK("http://www.sconet.state.oh.us/rod/docs/pdf/0/2008/2008-ohio-3833.pdf","2008-Ohio-3833")</f>
        <v>2008-Ohio-3833</v>
      </c>
      <c r="D66" s="28" t="s">
        <v>185</v>
      </c>
      <c r="E66" s="30" t="s">
        <v>477</v>
      </c>
      <c r="F66" s="28" t="s">
        <v>256</v>
      </c>
      <c r="G66" s="28" t="s">
        <v>257</v>
      </c>
      <c r="H66" s="31" t="s">
        <v>286</v>
      </c>
    </row>
    <row r="67" spans="1:8" ht="46.5" x14ac:dyDescent="0.35">
      <c r="A67" s="28" t="s">
        <v>476</v>
      </c>
      <c r="B67" s="28" t="s">
        <v>173</v>
      </c>
      <c r="C67" s="29" t="str">
        <f>HYPERLINK("http://www.sconet.state.oh.us/rod/docs/pdf/0/2008/2008-ohio-5379.pdf","2008-Ohio-5379")</f>
        <v>2008-Ohio-5379</v>
      </c>
      <c r="D67" s="28" t="s">
        <v>176</v>
      </c>
      <c r="E67" s="30" t="s">
        <v>477</v>
      </c>
      <c r="F67" s="28" t="s">
        <v>174</v>
      </c>
      <c r="G67" s="28" t="s">
        <v>175</v>
      </c>
      <c r="H67" s="31" t="s">
        <v>258</v>
      </c>
    </row>
    <row r="68" spans="1:8" ht="90" customHeight="1" x14ac:dyDescent="0.35">
      <c r="A68" s="28" t="s">
        <v>262</v>
      </c>
      <c r="B68" s="28" t="s">
        <v>177</v>
      </c>
      <c r="C68" s="29" t="str">
        <f>HYPERLINK("http://www.sconet.state.oh.us/rod/docs/pdf/0/2009/2009-Ohio-1971.pdf","2009-Ohio-1971")</f>
        <v>2009-Ohio-1971</v>
      </c>
      <c r="D68" s="28" t="s">
        <v>214</v>
      </c>
      <c r="E68" s="30" t="s">
        <v>477</v>
      </c>
      <c r="F68" s="28" t="s">
        <v>178</v>
      </c>
      <c r="G68" s="28" t="s">
        <v>179</v>
      </c>
      <c r="H68" s="31" t="s">
        <v>265</v>
      </c>
    </row>
    <row r="69" spans="1:8" ht="46.5" x14ac:dyDescent="0.35">
      <c r="A69" s="28" t="s">
        <v>243</v>
      </c>
      <c r="B69" s="28" t="s">
        <v>298</v>
      </c>
      <c r="C69" s="29" t="str">
        <f>HYPERLINK("http://www.sconet.state.oh.us/rod/docs/pdf/0/2010/2010-Ohio-1027.pdf","2010-Ohio-1027")</f>
        <v>2010-Ohio-1027</v>
      </c>
      <c r="D69" s="28" t="s">
        <v>617</v>
      </c>
      <c r="E69" s="32" t="s">
        <v>477</v>
      </c>
      <c r="F69" s="28" t="s">
        <v>180</v>
      </c>
      <c r="G69" s="28" t="s">
        <v>222</v>
      </c>
      <c r="H69" s="31" t="s">
        <v>305</v>
      </c>
    </row>
    <row r="70" spans="1:8" s="3" customFormat="1" ht="31" x14ac:dyDescent="0.35">
      <c r="A70" s="28" t="s">
        <v>478</v>
      </c>
      <c r="B70" s="28" t="s">
        <v>181</v>
      </c>
      <c r="C70" s="29" t="str">
        <f>HYPERLINK("http://www.sconet.state.oh.us/rod/docs/pdf/0/2009/2009-Ohio-2495.pdf","2009-Ohio-2495")</f>
        <v>2009-Ohio-2495</v>
      </c>
      <c r="D70" s="28" t="s">
        <v>213</v>
      </c>
      <c r="E70" s="30" t="s">
        <v>477</v>
      </c>
      <c r="F70" s="28" t="s">
        <v>64</v>
      </c>
      <c r="G70" s="28" t="s">
        <v>182</v>
      </c>
      <c r="H70" s="31" t="s">
        <v>251</v>
      </c>
    </row>
    <row r="71" spans="1:8" ht="45" customHeight="1" x14ac:dyDescent="0.25">
      <c r="A71" s="90" t="s">
        <v>241</v>
      </c>
      <c r="B71" s="90" t="s">
        <v>616</v>
      </c>
      <c r="C71" s="94" t="str">
        <f>HYPERLINK("http://www.supremecourt.ohio.gov/rod/docs/pdf/0/2009/2009-ohio-3626.pdf","2009-Ohio-3626")</f>
        <v>2009-Ohio-3626</v>
      </c>
      <c r="D71" s="90" t="s">
        <v>211</v>
      </c>
      <c r="E71" s="30" t="s">
        <v>492</v>
      </c>
      <c r="F71" s="90" t="s">
        <v>302</v>
      </c>
      <c r="G71" s="90" t="s">
        <v>183</v>
      </c>
      <c r="H71" s="92" t="s">
        <v>291</v>
      </c>
    </row>
    <row r="72" spans="1:8" ht="45" customHeight="1" x14ac:dyDescent="0.25">
      <c r="A72" s="91"/>
      <c r="B72" s="91"/>
      <c r="C72" s="94"/>
      <c r="D72" s="91"/>
      <c r="E72" s="30" t="s">
        <v>499</v>
      </c>
      <c r="F72" s="91"/>
      <c r="G72" s="91"/>
      <c r="H72" s="93"/>
    </row>
    <row r="73" spans="1:8" ht="75" customHeight="1" x14ac:dyDescent="0.35">
      <c r="A73" s="28" t="s">
        <v>264</v>
      </c>
      <c r="B73" s="28" t="s">
        <v>479</v>
      </c>
      <c r="C73" s="29" t="str">
        <f>HYPERLINK("http://www.supremecourt.ohio.gov/rod/docs/pdf/0/2009/2009-ohio-3506.pdf","2009-Ohio-3506")</f>
        <v>2009-Ohio-3506</v>
      </c>
      <c r="D73" s="28" t="s">
        <v>212</v>
      </c>
      <c r="E73" s="30" t="s">
        <v>477</v>
      </c>
      <c r="F73" s="28" t="s">
        <v>184</v>
      </c>
      <c r="G73" s="28" t="s">
        <v>271</v>
      </c>
      <c r="H73" s="31" t="s">
        <v>287</v>
      </c>
    </row>
    <row r="74" spans="1:8" ht="35.25" customHeight="1" x14ac:dyDescent="0.25">
      <c r="A74" s="90" t="s">
        <v>252</v>
      </c>
      <c r="B74" s="90" t="s">
        <v>215</v>
      </c>
      <c r="C74" s="94" t="str">
        <f>HYPERLINK("http://www.sconet.state.oh.us/rod/docs/pdf/0/2010/2010-Ohio-168.pdf","2010-Ohio-168")</f>
        <v>2010-Ohio-168</v>
      </c>
      <c r="D74" s="90" t="s">
        <v>216</v>
      </c>
      <c r="E74" s="30" t="s">
        <v>477</v>
      </c>
      <c r="F74" s="90" t="s">
        <v>269</v>
      </c>
      <c r="G74" s="90" t="s">
        <v>270</v>
      </c>
      <c r="H74" s="92" t="s">
        <v>293</v>
      </c>
    </row>
    <row r="75" spans="1:8" s="2" customFormat="1" ht="75" customHeight="1" x14ac:dyDescent="0.25">
      <c r="A75" s="90"/>
      <c r="B75" s="90"/>
      <c r="C75" s="94"/>
      <c r="D75" s="90"/>
      <c r="E75" s="32" t="s">
        <v>499</v>
      </c>
      <c r="F75" s="90"/>
      <c r="G75" s="90"/>
      <c r="H75" s="92"/>
    </row>
    <row r="76" spans="1:8" s="2" customFormat="1" ht="62" x14ac:dyDescent="0.35">
      <c r="A76" s="28" t="s">
        <v>242</v>
      </c>
      <c r="B76" s="28" t="s">
        <v>217</v>
      </c>
      <c r="C76" s="29" t="str">
        <f>HYPERLINK("http://oacta.org/CmsData/Site/Documents/Estate%20of%20Heintzelman%20v%20Air%20Experts%20Inc.pdf","2010-Ohio-3264")</f>
        <v>2010-Ohio-3264</v>
      </c>
      <c r="D76" s="28" t="s">
        <v>218</v>
      </c>
      <c r="E76" s="30" t="s">
        <v>492</v>
      </c>
      <c r="F76" s="28" t="s">
        <v>219</v>
      </c>
      <c r="G76" s="28" t="s">
        <v>220</v>
      </c>
      <c r="H76" s="31" t="s">
        <v>307</v>
      </c>
    </row>
    <row r="77" spans="1:8" s="2" customFormat="1" ht="12.75" customHeight="1" x14ac:dyDescent="0.35">
      <c r="A77" s="33"/>
      <c r="B77" s="33"/>
      <c r="C77" s="29"/>
      <c r="D77" s="33"/>
      <c r="E77" s="30" t="s">
        <v>499</v>
      </c>
      <c r="F77" s="33"/>
      <c r="G77" s="33"/>
      <c r="H77" s="34"/>
    </row>
    <row r="78" spans="1:8" ht="89.25" customHeight="1" x14ac:dyDescent="0.35">
      <c r="A78" s="28" t="s">
        <v>292</v>
      </c>
      <c r="B78" s="28" t="s">
        <v>245</v>
      </c>
      <c r="C78" s="29" t="str">
        <f>HYPERLINK("http://www.sconet.state.oh.us/rod/docs/pdf/10/2009/2009-ohio-6481.pdf","2009-Ohio-6481")</f>
        <v>2009-Ohio-6481</v>
      </c>
      <c r="D78" s="28" t="s">
        <v>221</v>
      </c>
      <c r="E78" s="32" t="s">
        <v>477</v>
      </c>
      <c r="F78" s="28" t="s">
        <v>222</v>
      </c>
      <c r="G78" s="28" t="s">
        <v>222</v>
      </c>
      <c r="H78" s="35" t="s">
        <v>382</v>
      </c>
    </row>
    <row r="79" spans="1:8" ht="46.5" x14ac:dyDescent="0.35">
      <c r="A79" s="28" t="s">
        <v>253</v>
      </c>
      <c r="B79" s="28" t="s">
        <v>254</v>
      </c>
      <c r="C79" s="29" t="str">
        <f>HYPERLINK("http://www.sconet.state.oh.us/rod/docs/pdf/0/2010/2010-Ohio-1829.pdf","2010-Ohio-1829")</f>
        <v>2010-Ohio-1829</v>
      </c>
      <c r="D79" s="28" t="s">
        <v>255</v>
      </c>
      <c r="E79" s="32" t="s">
        <v>477</v>
      </c>
      <c r="F79" s="28" t="s">
        <v>89</v>
      </c>
      <c r="G79" s="28" t="s">
        <v>170</v>
      </c>
      <c r="H79" s="31" t="s">
        <v>306</v>
      </c>
    </row>
    <row r="80" spans="1:8" s="3" customFormat="1" ht="90" customHeight="1" x14ac:dyDescent="0.35">
      <c r="A80" s="28" t="s">
        <v>267</v>
      </c>
      <c r="B80" s="28" t="s">
        <v>493</v>
      </c>
      <c r="C80" s="29" t="str">
        <f>HYPERLINK("http://oacta.org/CmsData/Site/Documents/Boley%20v%20Goodyear%20Tire%20And%20Rubber%20Co.pdf","2010-Ohio-2550")</f>
        <v>2010-Ohio-2550</v>
      </c>
      <c r="D80" s="28" t="s">
        <v>272</v>
      </c>
      <c r="E80" s="32" t="s">
        <v>477</v>
      </c>
      <c r="F80" s="28" t="s">
        <v>268</v>
      </c>
      <c r="G80" s="28" t="s">
        <v>266</v>
      </c>
      <c r="H80" s="31" t="s">
        <v>342</v>
      </c>
    </row>
    <row r="81" spans="1:8" s="3" customFormat="1" ht="46.5" x14ac:dyDescent="0.35">
      <c r="A81" s="28" t="s">
        <v>288</v>
      </c>
      <c r="B81" s="28" t="s">
        <v>383</v>
      </c>
      <c r="C81" s="29" t="str">
        <f>HYPERLINK("http://www.sconet.state.oh.us/rod/docs/pdf/0/2010/2010-Ohio-1838.pdf","2010-Ohio-1838")</f>
        <v>2010-Ohio-1838</v>
      </c>
      <c r="D81" s="28" t="s">
        <v>384</v>
      </c>
      <c r="E81" s="32" t="s">
        <v>477</v>
      </c>
      <c r="F81" s="28" t="s">
        <v>289</v>
      </c>
      <c r="G81" s="28" t="s">
        <v>290</v>
      </c>
      <c r="H81" s="31" t="s">
        <v>385</v>
      </c>
    </row>
    <row r="82" spans="1:8" s="3" customFormat="1" ht="56.25" customHeight="1" x14ac:dyDescent="0.25">
      <c r="A82" s="90" t="s">
        <v>294</v>
      </c>
      <c r="B82" s="90" t="s">
        <v>295</v>
      </c>
      <c r="C82" s="94" t="str">
        <f>HYPERLINK("http://oacta.org/CmsData/Site/Documents/Summerville%20v%20Forest%20Park.pdf","2010-Ohio-6280")</f>
        <v>2010-Ohio-6280</v>
      </c>
      <c r="D82" s="90" t="s">
        <v>386</v>
      </c>
      <c r="E82" s="32" t="s">
        <v>477</v>
      </c>
      <c r="F82" s="90" t="s">
        <v>296</v>
      </c>
      <c r="G82" s="90" t="s">
        <v>297</v>
      </c>
      <c r="H82" s="92" t="s">
        <v>343</v>
      </c>
    </row>
    <row r="83" spans="1:8" s="3" customFormat="1" ht="72.75" customHeight="1" x14ac:dyDescent="0.25">
      <c r="A83" s="90"/>
      <c r="B83" s="90"/>
      <c r="C83" s="94"/>
      <c r="D83" s="90"/>
      <c r="E83" s="32" t="s">
        <v>499</v>
      </c>
      <c r="F83" s="90"/>
      <c r="G83" s="90"/>
      <c r="H83" s="92"/>
    </row>
    <row r="84" spans="1:8" s="3" customFormat="1" ht="108.5" x14ac:dyDescent="0.35">
      <c r="A84" s="28" t="s">
        <v>480</v>
      </c>
      <c r="B84" s="28" t="s">
        <v>387</v>
      </c>
      <c r="C84" s="29" t="str">
        <f>HYPERLINK("http://oacta.org/CmsData/Site/Documents/Geesaman%20v%20St%20Rita's%20Med%20Ctr.pdf","2010-Ohio-5946")</f>
        <v>2010-Ohio-5946</v>
      </c>
      <c r="D84" s="28" t="s">
        <v>299</v>
      </c>
      <c r="E84" s="32" t="s">
        <v>477</v>
      </c>
      <c r="F84" s="28" t="s">
        <v>613</v>
      </c>
      <c r="G84" s="28" t="s">
        <v>300</v>
      </c>
      <c r="H84" s="31" t="s">
        <v>489</v>
      </c>
    </row>
    <row r="85" spans="1:8" s="3" customFormat="1" ht="105" customHeight="1" x14ac:dyDescent="0.35">
      <c r="A85" s="28" t="s">
        <v>301</v>
      </c>
      <c r="B85" s="28" t="s">
        <v>388</v>
      </c>
      <c r="C85" s="29" t="str">
        <f>HYPERLINK("http://oacta.org/CmsData/Site/Documents/Kincaid%20v%20Erie%20Ins%20Co.pdf","2010-Ohio-6036")</f>
        <v>2010-Ohio-6036</v>
      </c>
      <c r="D85" s="28" t="s">
        <v>389</v>
      </c>
      <c r="E85" s="32" t="s">
        <v>477</v>
      </c>
      <c r="F85" s="28" t="s">
        <v>302</v>
      </c>
      <c r="G85" s="28" t="s">
        <v>323</v>
      </c>
      <c r="H85" s="31" t="s">
        <v>344</v>
      </c>
    </row>
    <row r="86" spans="1:8" s="3" customFormat="1" ht="90" customHeight="1" x14ac:dyDescent="0.35">
      <c r="A86" s="28" t="s">
        <v>303</v>
      </c>
      <c r="B86" s="28" t="s">
        <v>390</v>
      </c>
      <c r="C86" s="29" t="str">
        <f>HYPERLINK("http://oacta.org/CmsData/Site/Documents/Allstate%20Ins%20Co%20v%20Campbell.pdf","2010-Ohio-6312")</f>
        <v>2010-Ohio-6312</v>
      </c>
      <c r="D86" s="28" t="s">
        <v>490</v>
      </c>
      <c r="E86" s="32" t="s">
        <v>477</v>
      </c>
      <c r="F86" s="28" t="s">
        <v>391</v>
      </c>
      <c r="G86" s="28" t="s">
        <v>304</v>
      </c>
      <c r="H86" s="31" t="s">
        <v>308</v>
      </c>
    </row>
    <row r="87" spans="1:8" s="3" customFormat="1" ht="79.5" customHeight="1" x14ac:dyDescent="0.35">
      <c r="A87" s="28" t="s">
        <v>309</v>
      </c>
      <c r="B87" s="28" t="s">
        <v>316</v>
      </c>
      <c r="C87" s="29" t="str">
        <f>HYPERLINK("http://www.oacta.org/Uploads/Documents/4674.pdf","2011-Ohio-4674")</f>
        <v>2011-Ohio-4674</v>
      </c>
      <c r="D87" s="28" t="s">
        <v>317</v>
      </c>
      <c r="E87" s="30" t="s">
        <v>477</v>
      </c>
      <c r="F87" s="28" t="s">
        <v>318</v>
      </c>
      <c r="G87" s="28" t="s">
        <v>319</v>
      </c>
      <c r="H87" s="31" t="s">
        <v>392</v>
      </c>
    </row>
    <row r="88" spans="1:8" ht="75" customHeight="1" x14ac:dyDescent="0.35">
      <c r="A88" s="28" t="s">
        <v>310</v>
      </c>
      <c r="B88" s="28" t="s">
        <v>320</v>
      </c>
      <c r="C88" s="29" t="str">
        <f>HYPERLINK("http://www.oacta.org/Uploads/Documents/3279.pdf","2011-Ohio-3279")</f>
        <v>2011-Ohio-3279</v>
      </c>
      <c r="D88" s="28" t="s">
        <v>393</v>
      </c>
      <c r="E88" s="30" t="s">
        <v>477</v>
      </c>
      <c r="F88" s="28" t="s">
        <v>102</v>
      </c>
      <c r="G88" s="28" t="s">
        <v>321</v>
      </c>
      <c r="H88" s="31" t="s">
        <v>494</v>
      </c>
    </row>
    <row r="89" spans="1:8" ht="50.25" customHeight="1" x14ac:dyDescent="0.25">
      <c r="A89" s="90" t="s">
        <v>312</v>
      </c>
      <c r="B89" s="90" t="s">
        <v>322</v>
      </c>
      <c r="C89" s="94" t="str">
        <f>HYPERLINK("http://www.oacta.org/Uploads/Documents/4676.pdf","2011-Ohio-4676")</f>
        <v>2011-Ohio-4676</v>
      </c>
      <c r="D89" s="90" t="s">
        <v>325</v>
      </c>
      <c r="E89" s="30" t="s">
        <v>500</v>
      </c>
      <c r="F89" s="90" t="s">
        <v>302</v>
      </c>
      <c r="G89" s="90" t="s">
        <v>323</v>
      </c>
      <c r="H89" s="92" t="s">
        <v>324</v>
      </c>
    </row>
    <row r="90" spans="1:8" ht="60" customHeight="1" x14ac:dyDescent="0.25">
      <c r="A90" s="91"/>
      <c r="B90" s="91"/>
      <c r="C90" s="94"/>
      <c r="D90" s="91"/>
      <c r="E90" s="30" t="s">
        <v>477</v>
      </c>
      <c r="F90" s="91"/>
      <c r="G90" s="91"/>
      <c r="H90" s="93"/>
    </row>
    <row r="91" spans="1:8" ht="60" customHeight="1" x14ac:dyDescent="0.35">
      <c r="A91" s="28" t="s">
        <v>311</v>
      </c>
      <c r="B91" s="28" t="s">
        <v>326</v>
      </c>
      <c r="C91" s="29" t="str">
        <f>HYPERLINK("http://www.oacta.org/Uploads/Documents/1444.pdf","2012-Ohio-1444")</f>
        <v>2012-Ohio-1444</v>
      </c>
      <c r="D91" s="28" t="s">
        <v>394</v>
      </c>
      <c r="E91" s="30" t="s">
        <v>477</v>
      </c>
      <c r="F91" s="28" t="s">
        <v>327</v>
      </c>
      <c r="G91" s="28" t="s">
        <v>328</v>
      </c>
      <c r="H91" s="31" t="s">
        <v>491</v>
      </c>
    </row>
    <row r="92" spans="1:8" ht="90" customHeight="1" x14ac:dyDescent="0.35">
      <c r="A92" s="28" t="s">
        <v>313</v>
      </c>
      <c r="B92" s="28" t="s">
        <v>329</v>
      </c>
      <c r="C92" s="29" t="s">
        <v>330</v>
      </c>
      <c r="D92" s="28" t="s">
        <v>332</v>
      </c>
      <c r="E92" s="30" t="s">
        <v>477</v>
      </c>
      <c r="F92" s="28" t="s">
        <v>333</v>
      </c>
      <c r="G92" s="28" t="s">
        <v>334</v>
      </c>
      <c r="H92" s="31" t="s">
        <v>331</v>
      </c>
    </row>
    <row r="93" spans="1:8" ht="60" customHeight="1" x14ac:dyDescent="0.35">
      <c r="A93" s="28" t="s">
        <v>314</v>
      </c>
      <c r="B93" s="28" t="s">
        <v>335</v>
      </c>
      <c r="C93" s="29" t="str">
        <f>HYPERLINK("http://www.oacta.org/Uploads/Documents/552.pdf","2012-Ohio-552")</f>
        <v>2012-Ohio-552</v>
      </c>
      <c r="D93" s="28" t="s">
        <v>336</v>
      </c>
      <c r="E93" s="30" t="s">
        <v>477</v>
      </c>
      <c r="F93" s="28" t="s">
        <v>302</v>
      </c>
      <c r="G93" s="28" t="s">
        <v>323</v>
      </c>
      <c r="H93" s="31" t="s">
        <v>363</v>
      </c>
    </row>
    <row r="94" spans="1:8" ht="75" customHeight="1" x14ac:dyDescent="0.35">
      <c r="A94" s="28" t="s">
        <v>350</v>
      </c>
      <c r="B94" s="28" t="s">
        <v>351</v>
      </c>
      <c r="C94" s="29" t="s">
        <v>466</v>
      </c>
      <c r="D94" s="28" t="s">
        <v>352</v>
      </c>
      <c r="E94" s="30" t="s">
        <v>477</v>
      </c>
      <c r="F94" s="28" t="s">
        <v>353</v>
      </c>
      <c r="G94" s="28" t="s">
        <v>354</v>
      </c>
      <c r="H94" s="31" t="s">
        <v>467</v>
      </c>
    </row>
    <row r="95" spans="1:8" ht="102" customHeight="1" x14ac:dyDescent="0.35">
      <c r="A95" s="28" t="s">
        <v>315</v>
      </c>
      <c r="B95" s="28" t="s">
        <v>338</v>
      </c>
      <c r="C95" s="29" t="str">
        <f>HYPERLINK("http://www.oacta.org/Uploads/Documents/2179.pdf","2012-Ohio-2179")</f>
        <v>2012-Ohio-2179</v>
      </c>
      <c r="D95" s="28" t="s">
        <v>339</v>
      </c>
      <c r="E95" s="30" t="s">
        <v>477</v>
      </c>
      <c r="F95" s="28" t="s">
        <v>64</v>
      </c>
      <c r="G95" s="28" t="s">
        <v>104</v>
      </c>
      <c r="H95" s="31" t="s">
        <v>345</v>
      </c>
    </row>
    <row r="96" spans="1:8" ht="90" customHeight="1" x14ac:dyDescent="0.35">
      <c r="A96" s="28" t="s">
        <v>364</v>
      </c>
      <c r="B96" s="28" t="s">
        <v>347</v>
      </c>
      <c r="C96" s="29" t="s">
        <v>395</v>
      </c>
      <c r="D96" s="28" t="s">
        <v>348</v>
      </c>
      <c r="E96" s="30" t="s">
        <v>477</v>
      </c>
      <c r="F96" s="28" t="s">
        <v>346</v>
      </c>
      <c r="G96" s="28" t="s">
        <v>349</v>
      </c>
      <c r="H96" s="31" t="s">
        <v>462</v>
      </c>
    </row>
    <row r="97" spans="1:8" ht="45" customHeight="1" x14ac:dyDescent="0.25">
      <c r="A97" s="90" t="s">
        <v>337</v>
      </c>
      <c r="B97" s="90" t="s">
        <v>340</v>
      </c>
      <c r="C97" s="94" t="s">
        <v>396</v>
      </c>
      <c r="D97" s="90" t="s">
        <v>341</v>
      </c>
      <c r="E97" s="30" t="s">
        <v>500</v>
      </c>
      <c r="F97" s="90" t="s">
        <v>346</v>
      </c>
      <c r="G97" s="90" t="s">
        <v>514</v>
      </c>
      <c r="H97" s="92" t="s">
        <v>397</v>
      </c>
    </row>
    <row r="98" spans="1:8" ht="45" customHeight="1" x14ac:dyDescent="0.25">
      <c r="A98" s="91"/>
      <c r="B98" s="91"/>
      <c r="C98" s="94"/>
      <c r="D98" s="91"/>
      <c r="E98" s="30" t="s">
        <v>477</v>
      </c>
      <c r="F98" s="91"/>
      <c r="G98" s="91"/>
      <c r="H98" s="93"/>
    </row>
    <row r="99" spans="1:8" ht="48.75" customHeight="1" x14ac:dyDescent="0.25">
      <c r="A99" s="90" t="s">
        <v>359</v>
      </c>
      <c r="B99" s="90" t="s">
        <v>360</v>
      </c>
      <c r="C99" s="94" t="s">
        <v>398</v>
      </c>
      <c r="D99" s="90" t="s">
        <v>366</v>
      </c>
      <c r="E99" s="36"/>
      <c r="F99" s="90" t="s">
        <v>361</v>
      </c>
      <c r="G99" s="90" t="s">
        <v>362</v>
      </c>
      <c r="H99" s="92" t="s">
        <v>399</v>
      </c>
    </row>
    <row r="100" spans="1:8" ht="66" customHeight="1" x14ac:dyDescent="0.25">
      <c r="A100" s="91"/>
      <c r="B100" s="91"/>
      <c r="C100" s="94"/>
      <c r="D100" s="91"/>
      <c r="E100" s="30" t="s">
        <v>477</v>
      </c>
      <c r="F100" s="91"/>
      <c r="G100" s="91"/>
      <c r="H100" s="93"/>
    </row>
    <row r="101" spans="1:8" ht="75" customHeight="1" x14ac:dyDescent="0.35">
      <c r="A101" s="28" t="s">
        <v>355</v>
      </c>
      <c r="B101" s="28" t="s">
        <v>356</v>
      </c>
      <c r="C101" s="29" t="s">
        <v>400</v>
      </c>
      <c r="D101" s="28" t="s">
        <v>357</v>
      </c>
      <c r="E101" s="30" t="s">
        <v>477</v>
      </c>
      <c r="F101" s="28" t="s">
        <v>302</v>
      </c>
      <c r="G101" s="28" t="s">
        <v>358</v>
      </c>
      <c r="H101" s="31" t="s">
        <v>401</v>
      </c>
    </row>
    <row r="102" spans="1:8" ht="60" customHeight="1" x14ac:dyDescent="0.35">
      <c r="A102" s="28" t="s">
        <v>404</v>
      </c>
      <c r="B102" s="28" t="s">
        <v>405</v>
      </c>
      <c r="C102" s="29" t="s">
        <v>406</v>
      </c>
      <c r="D102" s="28" t="s">
        <v>463</v>
      </c>
      <c r="E102" s="30" t="s">
        <v>477</v>
      </c>
      <c r="F102" s="28" t="s">
        <v>302</v>
      </c>
      <c r="G102" s="28" t="s">
        <v>80</v>
      </c>
      <c r="H102" s="31" t="s">
        <v>495</v>
      </c>
    </row>
    <row r="103" spans="1:8" ht="55.5" customHeight="1" x14ac:dyDescent="0.25">
      <c r="A103" s="90" t="s">
        <v>367</v>
      </c>
      <c r="B103" s="90" t="s">
        <v>368</v>
      </c>
      <c r="C103" s="94" t="s">
        <v>402</v>
      </c>
      <c r="D103" s="90" t="s">
        <v>403</v>
      </c>
      <c r="E103" s="30" t="s">
        <v>500</v>
      </c>
      <c r="F103" s="90" t="s">
        <v>369</v>
      </c>
      <c r="G103" s="90" t="s">
        <v>370</v>
      </c>
      <c r="H103" s="92" t="s">
        <v>468</v>
      </c>
    </row>
    <row r="104" spans="1:8" ht="43.5" customHeight="1" x14ac:dyDescent="0.25">
      <c r="A104" s="91"/>
      <c r="B104" s="91"/>
      <c r="C104" s="94"/>
      <c r="D104" s="91"/>
      <c r="E104" s="30" t="s">
        <v>477</v>
      </c>
      <c r="F104" s="91"/>
      <c r="G104" s="91"/>
      <c r="H104" s="93"/>
    </row>
    <row r="105" spans="1:8" ht="59.25" customHeight="1" x14ac:dyDescent="0.35">
      <c r="A105" s="28" t="s">
        <v>407</v>
      </c>
      <c r="B105" s="28" t="s">
        <v>408</v>
      </c>
      <c r="C105" s="29" t="s">
        <v>409</v>
      </c>
      <c r="D105" s="28" t="s">
        <v>410</v>
      </c>
      <c r="E105" s="30" t="s">
        <v>477</v>
      </c>
      <c r="F105" s="28" t="s">
        <v>411</v>
      </c>
      <c r="G105" s="28" t="s">
        <v>412</v>
      </c>
      <c r="H105" s="31" t="s">
        <v>413</v>
      </c>
    </row>
    <row r="106" spans="1:8" ht="75" customHeight="1" x14ac:dyDescent="0.35">
      <c r="A106" s="28" t="s">
        <v>414</v>
      </c>
      <c r="B106" s="28" t="s">
        <v>415</v>
      </c>
      <c r="C106" s="29" t="s">
        <v>128</v>
      </c>
      <c r="D106" s="28" t="s">
        <v>416</v>
      </c>
      <c r="E106" s="30" t="s">
        <v>481</v>
      </c>
      <c r="F106" s="28" t="s">
        <v>302</v>
      </c>
      <c r="G106" s="28" t="s">
        <v>323</v>
      </c>
      <c r="H106" s="31" t="s">
        <v>417</v>
      </c>
    </row>
    <row r="107" spans="1:8" ht="48.75" customHeight="1" x14ac:dyDescent="0.25">
      <c r="A107" s="90" t="s">
        <v>418</v>
      </c>
      <c r="B107" s="90" t="s">
        <v>419</v>
      </c>
      <c r="C107" s="94" t="s">
        <v>420</v>
      </c>
      <c r="D107" s="90" t="s">
        <v>464</v>
      </c>
      <c r="E107" s="30" t="s">
        <v>492</v>
      </c>
      <c r="F107" s="90" t="s">
        <v>421</v>
      </c>
      <c r="G107" s="90" t="s">
        <v>469</v>
      </c>
      <c r="H107" s="92" t="s">
        <v>497</v>
      </c>
    </row>
    <row r="108" spans="1:8" ht="42" customHeight="1" x14ac:dyDescent="0.25">
      <c r="A108" s="91"/>
      <c r="B108" s="91"/>
      <c r="C108" s="94"/>
      <c r="D108" s="91"/>
      <c r="E108" s="30" t="s">
        <v>499</v>
      </c>
      <c r="F108" s="91"/>
      <c r="G108" s="91"/>
      <c r="H108" s="93"/>
    </row>
    <row r="109" spans="1:8" ht="50.25" customHeight="1" x14ac:dyDescent="0.25">
      <c r="A109" s="90" t="s">
        <v>422</v>
      </c>
      <c r="B109" s="90" t="s">
        <v>423</v>
      </c>
      <c r="C109" s="94" t="s">
        <v>424</v>
      </c>
      <c r="D109" s="90" t="s">
        <v>482</v>
      </c>
      <c r="E109" s="30" t="s">
        <v>500</v>
      </c>
      <c r="F109" s="90" t="s">
        <v>496</v>
      </c>
      <c r="G109" s="90" t="s">
        <v>104</v>
      </c>
      <c r="H109" s="92" t="s">
        <v>425</v>
      </c>
    </row>
    <row r="110" spans="1:8" ht="23.25" customHeight="1" x14ac:dyDescent="0.25">
      <c r="A110" s="91"/>
      <c r="B110" s="91"/>
      <c r="C110" s="94"/>
      <c r="D110" s="91"/>
      <c r="E110" s="30" t="s">
        <v>477</v>
      </c>
      <c r="F110" s="91"/>
      <c r="G110" s="91"/>
      <c r="H110" s="93"/>
    </row>
    <row r="111" spans="1:8" ht="40.5" customHeight="1" x14ac:dyDescent="0.25">
      <c r="A111" s="91"/>
      <c r="B111" s="91"/>
      <c r="C111" s="94"/>
      <c r="D111" s="91"/>
      <c r="E111" s="30" t="s">
        <v>499</v>
      </c>
      <c r="F111" s="91"/>
      <c r="G111" s="91"/>
      <c r="H111" s="93"/>
    </row>
    <row r="112" spans="1:8" ht="120" customHeight="1" x14ac:dyDescent="0.25">
      <c r="A112" s="90" t="s">
        <v>426</v>
      </c>
      <c r="B112" s="90" t="s">
        <v>427</v>
      </c>
      <c r="C112" s="94" t="s">
        <v>571</v>
      </c>
      <c r="D112" s="90" t="s">
        <v>472</v>
      </c>
      <c r="E112" s="30" t="s">
        <v>492</v>
      </c>
      <c r="F112" s="90" t="s">
        <v>327</v>
      </c>
      <c r="G112" s="90" t="s">
        <v>470</v>
      </c>
      <c r="H112" s="95" t="s">
        <v>572</v>
      </c>
    </row>
    <row r="113" spans="1:8" ht="12.5" x14ac:dyDescent="0.25">
      <c r="A113" s="91"/>
      <c r="B113" s="91"/>
      <c r="C113" s="94"/>
      <c r="D113" s="90"/>
      <c r="E113" s="30" t="s">
        <v>499</v>
      </c>
      <c r="F113" s="91"/>
      <c r="G113" s="91"/>
      <c r="H113" s="95"/>
    </row>
    <row r="114" spans="1:8" ht="57.75" customHeight="1" x14ac:dyDescent="0.35">
      <c r="A114" s="37" t="s">
        <v>429</v>
      </c>
      <c r="B114" s="37" t="s">
        <v>465</v>
      </c>
      <c r="C114" s="38" t="s">
        <v>621</v>
      </c>
      <c r="D114" s="37" t="s">
        <v>483</v>
      </c>
      <c r="E114" s="39" t="s">
        <v>477</v>
      </c>
      <c r="F114" s="37" t="s">
        <v>346</v>
      </c>
      <c r="G114" s="37" t="s">
        <v>471</v>
      </c>
      <c r="H114" s="40" t="s">
        <v>573</v>
      </c>
    </row>
    <row r="115" spans="1:8" ht="46.5" x14ac:dyDescent="0.35">
      <c r="A115" s="41" t="s">
        <v>430</v>
      </c>
      <c r="B115" s="41" t="s">
        <v>431</v>
      </c>
      <c r="C115" s="42" t="s">
        <v>128</v>
      </c>
      <c r="D115" s="41" t="s">
        <v>484</v>
      </c>
      <c r="E115" s="43" t="s">
        <v>481</v>
      </c>
      <c r="F115" s="41" t="s">
        <v>302</v>
      </c>
      <c r="G115" s="41" t="s">
        <v>80</v>
      </c>
      <c r="H115" s="44" t="s">
        <v>129</v>
      </c>
    </row>
    <row r="116" spans="1:8" ht="75" customHeight="1" x14ac:dyDescent="0.35">
      <c r="A116" s="41" t="s">
        <v>432</v>
      </c>
      <c r="B116" s="41" t="s">
        <v>433</v>
      </c>
      <c r="C116" s="42" t="s">
        <v>128</v>
      </c>
      <c r="D116" s="41" t="s">
        <v>434</v>
      </c>
      <c r="E116" s="43" t="s">
        <v>481</v>
      </c>
      <c r="F116" s="41" t="s">
        <v>361</v>
      </c>
      <c r="G116" s="41" t="s">
        <v>435</v>
      </c>
      <c r="H116" s="44" t="s">
        <v>129</v>
      </c>
    </row>
    <row r="117" spans="1:8" ht="49.5" customHeight="1" x14ac:dyDescent="0.25">
      <c r="A117" s="84" t="s">
        <v>436</v>
      </c>
      <c r="B117" s="84" t="s">
        <v>437</v>
      </c>
      <c r="C117" s="89" t="s">
        <v>574</v>
      </c>
      <c r="D117" s="84" t="s">
        <v>438</v>
      </c>
      <c r="E117" s="43" t="s">
        <v>500</v>
      </c>
      <c r="F117" s="84" t="s">
        <v>219</v>
      </c>
      <c r="G117" s="84" t="s">
        <v>439</v>
      </c>
      <c r="H117" s="87" t="s">
        <v>575</v>
      </c>
    </row>
    <row r="118" spans="1:8" ht="52.5" customHeight="1" x14ac:dyDescent="0.25">
      <c r="A118" s="85"/>
      <c r="B118" s="85"/>
      <c r="C118" s="89"/>
      <c r="D118" s="85"/>
      <c r="E118" s="43" t="s">
        <v>477</v>
      </c>
      <c r="F118" s="85"/>
      <c r="G118" s="85"/>
      <c r="H118" s="88"/>
    </row>
    <row r="119" spans="1:8" ht="62" x14ac:dyDescent="0.35">
      <c r="A119" s="41" t="s">
        <v>440</v>
      </c>
      <c r="B119" s="41" t="s">
        <v>441</v>
      </c>
      <c r="C119" s="42" t="s">
        <v>576</v>
      </c>
      <c r="D119" s="41" t="s">
        <v>485</v>
      </c>
      <c r="E119" s="43" t="s">
        <v>477</v>
      </c>
      <c r="F119" s="41" t="s">
        <v>442</v>
      </c>
      <c r="G119" s="41" t="s">
        <v>443</v>
      </c>
      <c r="H119" s="44" t="s">
        <v>627</v>
      </c>
    </row>
    <row r="120" spans="1:8" s="4" customFormat="1" ht="57" customHeight="1" x14ac:dyDescent="0.35">
      <c r="A120" s="84" t="s">
        <v>444</v>
      </c>
      <c r="B120" s="84" t="s">
        <v>445</v>
      </c>
      <c r="C120" s="89" t="s">
        <v>577</v>
      </c>
      <c r="D120" s="84" t="s">
        <v>446</v>
      </c>
      <c r="E120" s="43" t="s">
        <v>500</v>
      </c>
      <c r="F120" s="84" t="s">
        <v>447</v>
      </c>
      <c r="G120" s="84" t="s">
        <v>448</v>
      </c>
      <c r="H120" s="87" t="s">
        <v>578</v>
      </c>
    </row>
    <row r="121" spans="1:8" s="4" customFormat="1" ht="44.25" customHeight="1" x14ac:dyDescent="0.35">
      <c r="A121" s="85"/>
      <c r="B121" s="85"/>
      <c r="C121" s="89"/>
      <c r="D121" s="85"/>
      <c r="E121" s="43" t="s">
        <v>477</v>
      </c>
      <c r="F121" s="85"/>
      <c r="G121" s="85"/>
      <c r="H121" s="88"/>
    </row>
    <row r="122" spans="1:8" s="4" customFormat="1" ht="75" customHeight="1" x14ac:dyDescent="0.35">
      <c r="A122" s="41" t="s">
        <v>449</v>
      </c>
      <c r="B122" s="41" t="s">
        <v>450</v>
      </c>
      <c r="C122" s="42" t="s">
        <v>579</v>
      </c>
      <c r="D122" s="41" t="s">
        <v>486</v>
      </c>
      <c r="E122" s="43" t="s">
        <v>477</v>
      </c>
      <c r="F122" s="41" t="s">
        <v>302</v>
      </c>
      <c r="G122" s="41" t="s">
        <v>451</v>
      </c>
      <c r="H122" s="44" t="s">
        <v>580</v>
      </c>
    </row>
    <row r="123" spans="1:8" s="4" customFormat="1" ht="57.75" customHeight="1" x14ac:dyDescent="0.35">
      <c r="A123" s="84" t="s">
        <v>452</v>
      </c>
      <c r="B123" s="84" t="s">
        <v>453</v>
      </c>
      <c r="C123" s="84" t="s">
        <v>582</v>
      </c>
      <c r="D123" s="84" t="s">
        <v>487</v>
      </c>
      <c r="E123" s="45" t="s">
        <v>500</v>
      </c>
      <c r="F123" s="84" t="s">
        <v>296</v>
      </c>
      <c r="G123" s="84" t="s">
        <v>370</v>
      </c>
      <c r="H123" s="87" t="s">
        <v>622</v>
      </c>
    </row>
    <row r="124" spans="1:8" s="4" customFormat="1" ht="42" customHeight="1" x14ac:dyDescent="0.35">
      <c r="A124" s="85"/>
      <c r="B124" s="85"/>
      <c r="C124" s="86"/>
      <c r="D124" s="85"/>
      <c r="E124" s="43" t="s">
        <v>477</v>
      </c>
      <c r="F124" s="85"/>
      <c r="G124" s="85"/>
      <c r="H124" s="88"/>
    </row>
    <row r="125" spans="1:8" s="4" customFormat="1" ht="75" customHeight="1" x14ac:dyDescent="0.35">
      <c r="A125" s="41" t="s">
        <v>454</v>
      </c>
      <c r="B125" s="41" t="s">
        <v>455</v>
      </c>
      <c r="C125" s="41" t="s">
        <v>128</v>
      </c>
      <c r="D125" s="41" t="s">
        <v>456</v>
      </c>
      <c r="E125" s="43" t="s">
        <v>481</v>
      </c>
      <c r="F125" s="41" t="s">
        <v>457</v>
      </c>
      <c r="G125" s="41" t="s">
        <v>473</v>
      </c>
      <c r="H125" s="44" t="s">
        <v>129</v>
      </c>
    </row>
    <row r="126" spans="1:8" s="4" customFormat="1" ht="30.75" customHeight="1" x14ac:dyDescent="0.35">
      <c r="A126" s="84" t="s">
        <v>458</v>
      </c>
      <c r="B126" s="84" t="s">
        <v>459</v>
      </c>
      <c r="C126" s="101" t="s">
        <v>623</v>
      </c>
      <c r="D126" s="84" t="s">
        <v>488</v>
      </c>
      <c r="E126" s="43" t="s">
        <v>481</v>
      </c>
      <c r="F126" s="84" t="s">
        <v>460</v>
      </c>
      <c r="G126" s="84" t="s">
        <v>461</v>
      </c>
      <c r="H126" s="87" t="s">
        <v>586</v>
      </c>
    </row>
    <row r="127" spans="1:8" s="4" customFormat="1" ht="45.75" customHeight="1" x14ac:dyDescent="0.35">
      <c r="A127" s="85"/>
      <c r="B127" s="85"/>
      <c r="C127" s="102"/>
      <c r="D127" s="85"/>
      <c r="E127" s="43" t="s">
        <v>477</v>
      </c>
      <c r="F127" s="85"/>
      <c r="G127" s="85"/>
      <c r="H127" s="88"/>
    </row>
    <row r="128" spans="1:8" s="4" customFormat="1" ht="45.75" customHeight="1" x14ac:dyDescent="0.35">
      <c r="A128" s="46" t="s">
        <v>583</v>
      </c>
      <c r="B128" s="46" t="s">
        <v>506</v>
      </c>
      <c r="C128" s="47" t="s">
        <v>584</v>
      </c>
      <c r="D128" s="46" t="s">
        <v>585</v>
      </c>
      <c r="E128" s="43" t="s">
        <v>643</v>
      </c>
      <c r="F128" s="46" t="s">
        <v>302</v>
      </c>
      <c r="G128" s="46" t="s">
        <v>80</v>
      </c>
      <c r="H128" s="48" t="s">
        <v>587</v>
      </c>
    </row>
    <row r="129" spans="1:8" ht="75" customHeight="1" x14ac:dyDescent="0.35">
      <c r="A129" s="41" t="s">
        <v>588</v>
      </c>
      <c r="B129" s="46" t="s">
        <v>503</v>
      </c>
      <c r="C129" s="41" t="s">
        <v>589</v>
      </c>
      <c r="D129" s="41" t="s">
        <v>624</v>
      </c>
      <c r="E129" s="49" t="s">
        <v>477</v>
      </c>
      <c r="F129" s="50"/>
      <c r="G129" s="46" t="s">
        <v>504</v>
      </c>
      <c r="H129" s="44" t="s">
        <v>590</v>
      </c>
    </row>
    <row r="130" spans="1:8" ht="75" customHeight="1" x14ac:dyDescent="0.35">
      <c r="A130" s="41" t="s">
        <v>591</v>
      </c>
      <c r="B130" s="46" t="s">
        <v>505</v>
      </c>
      <c r="C130" s="41" t="s">
        <v>592</v>
      </c>
      <c r="D130" s="41" t="s">
        <v>593</v>
      </c>
      <c r="E130" s="49" t="s">
        <v>477</v>
      </c>
      <c r="F130" s="50" t="s">
        <v>346</v>
      </c>
      <c r="G130" s="46" t="s">
        <v>642</v>
      </c>
      <c r="H130" s="44" t="s">
        <v>631</v>
      </c>
    </row>
    <row r="131" spans="1:8" s="6" customFormat="1" ht="75" customHeight="1" x14ac:dyDescent="0.35">
      <c r="A131" s="41" t="s">
        <v>594</v>
      </c>
      <c r="B131" s="41" t="s">
        <v>507</v>
      </c>
      <c r="C131" s="41" t="s">
        <v>595</v>
      </c>
      <c r="D131" s="41" t="s">
        <v>625</v>
      </c>
      <c r="E131" s="49" t="s">
        <v>477</v>
      </c>
      <c r="F131" s="41" t="s">
        <v>64</v>
      </c>
      <c r="G131" s="41" t="s">
        <v>508</v>
      </c>
      <c r="H131" s="44" t="s">
        <v>630</v>
      </c>
    </row>
    <row r="132" spans="1:8" s="6" customFormat="1" ht="75" customHeight="1" x14ac:dyDescent="0.35">
      <c r="A132" s="41" t="s">
        <v>596</v>
      </c>
      <c r="B132" s="41" t="s">
        <v>509</v>
      </c>
      <c r="C132" s="41" t="s">
        <v>597</v>
      </c>
      <c r="D132" s="41" t="s">
        <v>598</v>
      </c>
      <c r="E132" s="51" t="s">
        <v>477</v>
      </c>
      <c r="F132" s="41" t="s">
        <v>447</v>
      </c>
      <c r="G132" s="41" t="s">
        <v>510</v>
      </c>
      <c r="H132" s="44" t="s">
        <v>629</v>
      </c>
    </row>
    <row r="133" spans="1:8" s="6" customFormat="1" ht="75" customHeight="1" x14ac:dyDescent="0.35">
      <c r="A133" s="41" t="s">
        <v>599</v>
      </c>
      <c r="B133" s="41" t="s">
        <v>511</v>
      </c>
      <c r="C133" s="41" t="s">
        <v>600</v>
      </c>
      <c r="D133" s="41" t="s">
        <v>601</v>
      </c>
      <c r="E133" s="51" t="s">
        <v>477</v>
      </c>
      <c r="F133" s="41" t="s">
        <v>219</v>
      </c>
      <c r="G133" s="41" t="s">
        <v>512</v>
      </c>
      <c r="H133" s="44" t="s">
        <v>602</v>
      </c>
    </row>
    <row r="134" spans="1:8" s="6" customFormat="1" ht="75" customHeight="1" x14ac:dyDescent="0.35">
      <c r="A134" s="41" t="s">
        <v>603</v>
      </c>
      <c r="B134" s="41" t="s">
        <v>513</v>
      </c>
      <c r="C134" s="41" t="s">
        <v>604</v>
      </c>
      <c r="D134" s="41" t="s">
        <v>618</v>
      </c>
      <c r="E134" s="49" t="s">
        <v>481</v>
      </c>
      <c r="F134" s="41" t="s">
        <v>346</v>
      </c>
      <c r="G134" s="41" t="s">
        <v>514</v>
      </c>
      <c r="H134" s="44" t="s">
        <v>417</v>
      </c>
    </row>
    <row r="135" spans="1:8" s="6" customFormat="1" ht="75" customHeight="1" x14ac:dyDescent="0.35">
      <c r="A135" s="41" t="s">
        <v>605</v>
      </c>
      <c r="B135" s="41" t="s">
        <v>515</v>
      </c>
      <c r="C135" s="41" t="s">
        <v>604</v>
      </c>
      <c r="D135" s="41" t="s">
        <v>619</v>
      </c>
      <c r="E135" s="49" t="s">
        <v>481</v>
      </c>
      <c r="F135" s="41" t="s">
        <v>516</v>
      </c>
      <c r="G135" s="41" t="s">
        <v>517</v>
      </c>
      <c r="H135" s="44" t="s">
        <v>417</v>
      </c>
    </row>
    <row r="136" spans="1:8" s="6" customFormat="1" ht="75" customHeight="1" x14ac:dyDescent="0.35">
      <c r="A136" s="41" t="s">
        <v>606</v>
      </c>
      <c r="B136" s="41" t="s">
        <v>607</v>
      </c>
      <c r="C136" s="41" t="s">
        <v>604</v>
      </c>
      <c r="D136" s="41" t="s">
        <v>608</v>
      </c>
      <c r="E136" s="49" t="s">
        <v>481</v>
      </c>
      <c r="F136" s="41" t="s">
        <v>518</v>
      </c>
      <c r="G136" s="41" t="s">
        <v>323</v>
      </c>
      <c r="H136" s="44" t="s">
        <v>417</v>
      </c>
    </row>
    <row r="137" spans="1:8" s="6" customFormat="1" ht="75" customHeight="1" x14ac:dyDescent="0.35">
      <c r="A137" s="41" t="s">
        <v>609</v>
      </c>
      <c r="B137" s="41" t="s">
        <v>610</v>
      </c>
      <c r="C137" s="41" t="s">
        <v>604</v>
      </c>
      <c r="D137" s="41" t="s">
        <v>628</v>
      </c>
      <c r="E137" s="51" t="s">
        <v>643</v>
      </c>
      <c r="F137" s="41" t="s">
        <v>626</v>
      </c>
      <c r="G137" s="41" t="s">
        <v>104</v>
      </c>
      <c r="H137" s="44" t="s">
        <v>417</v>
      </c>
    </row>
    <row r="138" spans="1:8" s="6" customFormat="1" ht="75" customHeight="1" x14ac:dyDescent="0.35">
      <c r="A138" s="41" t="s">
        <v>611</v>
      </c>
      <c r="B138" s="41" t="s">
        <v>673</v>
      </c>
      <c r="C138" s="41" t="s">
        <v>671</v>
      </c>
      <c r="D138" s="41" t="s">
        <v>612</v>
      </c>
      <c r="E138" s="49" t="s">
        <v>481</v>
      </c>
      <c r="F138" s="41" t="s">
        <v>447</v>
      </c>
      <c r="G138" s="41" t="s">
        <v>171</v>
      </c>
      <c r="H138" s="44" t="s">
        <v>672</v>
      </c>
    </row>
    <row r="139" spans="1:8" s="6" customFormat="1" ht="75" customHeight="1" x14ac:dyDescent="0.35">
      <c r="A139" s="41" t="s">
        <v>632</v>
      </c>
      <c r="B139" s="41" t="s">
        <v>633</v>
      </c>
      <c r="C139" s="52" t="s">
        <v>674</v>
      </c>
      <c r="D139" s="44" t="s">
        <v>635</v>
      </c>
      <c r="E139" s="51" t="s">
        <v>643</v>
      </c>
      <c r="F139" s="41" t="s">
        <v>634</v>
      </c>
      <c r="G139" s="41" t="s">
        <v>439</v>
      </c>
      <c r="H139" s="52" t="s">
        <v>675</v>
      </c>
    </row>
    <row r="140" spans="1:8" s="6" customFormat="1" ht="75" customHeight="1" x14ac:dyDescent="0.35">
      <c r="A140" s="41" t="s">
        <v>637</v>
      </c>
      <c r="B140" s="41" t="s">
        <v>636</v>
      </c>
      <c r="C140" s="53" t="s">
        <v>676</v>
      </c>
      <c r="D140" s="44" t="s">
        <v>677</v>
      </c>
      <c r="E140" s="49" t="s">
        <v>481</v>
      </c>
      <c r="F140" s="41" t="s">
        <v>447</v>
      </c>
      <c r="G140" s="41" t="s">
        <v>448</v>
      </c>
      <c r="H140" s="44" t="s">
        <v>678</v>
      </c>
    </row>
    <row r="141" spans="1:8" ht="75" customHeight="1" x14ac:dyDescent="0.35">
      <c r="A141" s="54" t="s">
        <v>639</v>
      </c>
      <c r="B141" s="54" t="s">
        <v>638</v>
      </c>
      <c r="C141" s="53" t="s">
        <v>679</v>
      </c>
      <c r="D141" s="53" t="s">
        <v>680</v>
      </c>
      <c r="E141" s="55" t="s">
        <v>477</v>
      </c>
      <c r="F141" s="54" t="s">
        <v>640</v>
      </c>
      <c r="G141" s="54" t="s">
        <v>641</v>
      </c>
      <c r="H141" s="52" t="s">
        <v>681</v>
      </c>
    </row>
    <row r="142" spans="1:8" ht="75" customHeight="1" x14ac:dyDescent="0.35">
      <c r="A142" s="54" t="s">
        <v>644</v>
      </c>
      <c r="B142" s="54" t="s">
        <v>645</v>
      </c>
      <c r="C142" s="56" t="s">
        <v>682</v>
      </c>
      <c r="D142" s="54" t="s">
        <v>647</v>
      </c>
      <c r="E142" s="57" t="s">
        <v>648</v>
      </c>
      <c r="F142" s="54" t="s">
        <v>518</v>
      </c>
      <c r="G142" s="54" t="s">
        <v>646</v>
      </c>
      <c r="H142" s="53" t="s">
        <v>417</v>
      </c>
    </row>
    <row r="143" spans="1:8" ht="75" customHeight="1" x14ac:dyDescent="0.35">
      <c r="A143" s="54" t="s">
        <v>649</v>
      </c>
      <c r="B143" s="54" t="s">
        <v>650</v>
      </c>
      <c r="C143" s="54" t="s">
        <v>683</v>
      </c>
      <c r="D143" s="54" t="s">
        <v>651</v>
      </c>
      <c r="E143" s="58" t="s">
        <v>477</v>
      </c>
      <c r="F143" s="54" t="s">
        <v>518</v>
      </c>
      <c r="G143" s="54" t="s">
        <v>80</v>
      </c>
      <c r="H143" s="53" t="s">
        <v>684</v>
      </c>
    </row>
    <row r="144" spans="1:8" ht="75" customHeight="1" x14ac:dyDescent="0.25">
      <c r="A144" s="109" t="s">
        <v>652</v>
      </c>
      <c r="B144" s="109" t="s">
        <v>653</v>
      </c>
      <c r="C144" s="109" t="s">
        <v>728</v>
      </c>
      <c r="D144" s="114" t="s">
        <v>654</v>
      </c>
      <c r="E144" s="63" t="s">
        <v>477</v>
      </c>
      <c r="F144" s="109" t="s">
        <v>626</v>
      </c>
      <c r="G144" s="109" t="s">
        <v>104</v>
      </c>
      <c r="H144" s="112" t="s">
        <v>131</v>
      </c>
    </row>
    <row r="145" spans="1:8" s="6" customFormat="1" ht="26" x14ac:dyDescent="0.35">
      <c r="A145" s="111"/>
      <c r="B145" s="111"/>
      <c r="C145" s="111"/>
      <c r="D145" s="115"/>
      <c r="E145" s="58" t="s">
        <v>481</v>
      </c>
      <c r="F145" s="111"/>
      <c r="G145" s="111"/>
      <c r="H145" s="113"/>
    </row>
    <row r="146" spans="1:8" ht="108.5" x14ac:dyDescent="0.35">
      <c r="A146" s="54" t="s">
        <v>655</v>
      </c>
      <c r="B146" s="54" t="s">
        <v>656</v>
      </c>
      <c r="C146" s="54" t="s">
        <v>685</v>
      </c>
      <c r="D146" s="54" t="s">
        <v>743</v>
      </c>
      <c r="E146" s="59" t="s">
        <v>477</v>
      </c>
      <c r="F146" s="54" t="s">
        <v>657</v>
      </c>
      <c r="G146" s="54" t="s">
        <v>658</v>
      </c>
      <c r="H146" s="53" t="s">
        <v>331</v>
      </c>
    </row>
    <row r="147" spans="1:8" s="6" customFormat="1" ht="90" customHeight="1" x14ac:dyDescent="0.35">
      <c r="A147" s="109" t="s">
        <v>729</v>
      </c>
      <c r="B147" s="109" t="s">
        <v>659</v>
      </c>
      <c r="C147" s="109" t="s">
        <v>730</v>
      </c>
      <c r="D147" s="109" t="s">
        <v>660</v>
      </c>
      <c r="E147" s="64" t="s">
        <v>661</v>
      </c>
      <c r="F147" s="109" t="s">
        <v>657</v>
      </c>
      <c r="G147" s="109" t="s">
        <v>662</v>
      </c>
      <c r="H147" s="112" t="s">
        <v>129</v>
      </c>
    </row>
    <row r="148" spans="1:8" s="6" customFormat="1" ht="35.25" customHeight="1" x14ac:dyDescent="0.35">
      <c r="A148" s="111"/>
      <c r="B148" s="111"/>
      <c r="C148" s="111"/>
      <c r="D148" s="111"/>
      <c r="E148" s="63" t="s">
        <v>477</v>
      </c>
      <c r="F148" s="111"/>
      <c r="G148" s="111"/>
      <c r="H148" s="113"/>
    </row>
    <row r="149" spans="1:8" s="6" customFormat="1" ht="46.5" x14ac:dyDescent="0.35">
      <c r="A149" s="60" t="s">
        <v>663</v>
      </c>
      <c r="B149" s="60" t="s">
        <v>664</v>
      </c>
      <c r="C149" s="60" t="s">
        <v>732</v>
      </c>
      <c r="D149" s="60" t="s">
        <v>731</v>
      </c>
      <c r="E149" s="61" t="s">
        <v>477</v>
      </c>
      <c r="F149" s="60" t="s">
        <v>361</v>
      </c>
      <c r="G149" s="60" t="s">
        <v>304</v>
      </c>
      <c r="H149" s="62" t="s">
        <v>131</v>
      </c>
    </row>
    <row r="150" spans="1:8" ht="46.5" x14ac:dyDescent="0.35">
      <c r="A150" s="54" t="s">
        <v>665</v>
      </c>
      <c r="B150" s="54" t="s">
        <v>666</v>
      </c>
      <c r="C150" s="54" t="s">
        <v>733</v>
      </c>
      <c r="D150" s="54" t="s">
        <v>667</v>
      </c>
      <c r="E150" s="57" t="s">
        <v>702</v>
      </c>
      <c r="F150" s="54" t="s">
        <v>460</v>
      </c>
      <c r="G150" s="54" t="s">
        <v>179</v>
      </c>
      <c r="H150" s="53" t="s">
        <v>131</v>
      </c>
    </row>
    <row r="151" spans="1:8" ht="46.5" x14ac:dyDescent="0.35">
      <c r="A151" s="54" t="s">
        <v>668</v>
      </c>
      <c r="B151" s="54" t="s">
        <v>669</v>
      </c>
      <c r="C151" s="54" t="s">
        <v>685</v>
      </c>
      <c r="D151" s="54" t="s">
        <v>753</v>
      </c>
      <c r="E151" s="57" t="s">
        <v>754</v>
      </c>
      <c r="F151" s="54" t="s">
        <v>219</v>
      </c>
      <c r="G151" s="54" t="s">
        <v>670</v>
      </c>
      <c r="H151" s="53" t="s">
        <v>686</v>
      </c>
    </row>
    <row r="152" spans="1:8" ht="155" x14ac:dyDescent="0.35">
      <c r="A152" s="54" t="s">
        <v>687</v>
      </c>
      <c r="B152" s="54" t="s">
        <v>688</v>
      </c>
      <c r="C152" s="54" t="s">
        <v>742</v>
      </c>
      <c r="D152" s="54" t="s">
        <v>689</v>
      </c>
      <c r="E152" s="57" t="s">
        <v>702</v>
      </c>
      <c r="F152" s="54" t="s">
        <v>690</v>
      </c>
      <c r="G152" s="54" t="s">
        <v>691</v>
      </c>
      <c r="H152" s="53" t="s">
        <v>129</v>
      </c>
    </row>
    <row r="153" spans="1:8" ht="62" x14ac:dyDescent="0.35">
      <c r="A153" s="54" t="s">
        <v>692</v>
      </c>
      <c r="B153" s="54" t="s">
        <v>693</v>
      </c>
      <c r="C153" s="54" t="s">
        <v>741</v>
      </c>
      <c r="D153" s="54" t="s">
        <v>745</v>
      </c>
      <c r="E153" s="57" t="s">
        <v>702</v>
      </c>
      <c r="F153" s="54" t="s">
        <v>694</v>
      </c>
      <c r="G153" s="54" t="s">
        <v>695</v>
      </c>
      <c r="H153" s="53" t="s">
        <v>131</v>
      </c>
    </row>
    <row r="154" spans="1:8" s="6" customFormat="1" ht="62" x14ac:dyDescent="0.35">
      <c r="A154" s="54" t="s">
        <v>696</v>
      </c>
      <c r="B154" s="54" t="s">
        <v>697</v>
      </c>
      <c r="C154" s="54" t="s">
        <v>685</v>
      </c>
      <c r="D154" s="54" t="s">
        <v>746</v>
      </c>
      <c r="E154" s="57" t="s">
        <v>754</v>
      </c>
      <c r="F154" s="54" t="s">
        <v>346</v>
      </c>
      <c r="G154" s="54" t="s">
        <v>698</v>
      </c>
      <c r="H154" s="53" t="s">
        <v>129</v>
      </c>
    </row>
    <row r="155" spans="1:8" ht="46.5" x14ac:dyDescent="0.35">
      <c r="A155" s="54" t="s">
        <v>699</v>
      </c>
      <c r="B155" s="54" t="s">
        <v>700</v>
      </c>
      <c r="C155" s="54" t="s">
        <v>740</v>
      </c>
      <c r="D155" s="54" t="s">
        <v>751</v>
      </c>
      <c r="E155" s="57" t="s">
        <v>702</v>
      </c>
      <c r="F155" s="54" t="s">
        <v>703</v>
      </c>
      <c r="G155" s="54" t="s">
        <v>704</v>
      </c>
      <c r="H155" s="53" t="s">
        <v>131</v>
      </c>
    </row>
    <row r="156" spans="1:8" ht="139.5" x14ac:dyDescent="0.35">
      <c r="A156" s="54" t="s">
        <v>705</v>
      </c>
      <c r="B156" s="54" t="s">
        <v>706</v>
      </c>
      <c r="C156" s="54" t="s">
        <v>701</v>
      </c>
      <c r="D156" s="54" t="s">
        <v>709</v>
      </c>
      <c r="E156" s="57" t="s">
        <v>702</v>
      </c>
      <c r="F156" s="54" t="s">
        <v>708</v>
      </c>
      <c r="G156" s="54" t="s">
        <v>707</v>
      </c>
      <c r="H156" s="53" t="s">
        <v>331</v>
      </c>
    </row>
    <row r="157" spans="1:8" ht="46.5" x14ac:dyDescent="0.35">
      <c r="A157" s="54" t="s">
        <v>710</v>
      </c>
      <c r="B157" s="54" t="s">
        <v>711</v>
      </c>
      <c r="C157" s="54" t="s">
        <v>739</v>
      </c>
      <c r="D157" s="54" t="s">
        <v>747</v>
      </c>
      <c r="E157" s="58" t="s">
        <v>702</v>
      </c>
      <c r="F157" s="54" t="s">
        <v>447</v>
      </c>
      <c r="G157" s="54" t="s">
        <v>171</v>
      </c>
      <c r="H157" s="53" t="s">
        <v>131</v>
      </c>
    </row>
    <row r="158" spans="1:8" ht="77.5" x14ac:dyDescent="0.35">
      <c r="A158" s="54" t="s">
        <v>712</v>
      </c>
      <c r="B158" s="54" t="s">
        <v>713</v>
      </c>
      <c r="C158" s="54" t="s">
        <v>701</v>
      </c>
      <c r="D158" s="54" t="s">
        <v>748</v>
      </c>
      <c r="E158" s="57" t="s">
        <v>702</v>
      </c>
      <c r="F158" s="54" t="s">
        <v>714</v>
      </c>
      <c r="G158" s="54" t="s">
        <v>715</v>
      </c>
      <c r="H158" s="53" t="s">
        <v>331</v>
      </c>
    </row>
    <row r="159" spans="1:8" s="6" customFormat="1" ht="46.5" x14ac:dyDescent="0.35">
      <c r="A159" s="54" t="s">
        <v>716</v>
      </c>
      <c r="B159" s="54" t="s">
        <v>717</v>
      </c>
      <c r="C159" s="54" t="s">
        <v>738</v>
      </c>
      <c r="D159" s="54" t="s">
        <v>749</v>
      </c>
      <c r="E159" s="57" t="s">
        <v>702</v>
      </c>
      <c r="F159" s="54" t="s">
        <v>346</v>
      </c>
      <c r="G159" s="75" t="s">
        <v>750</v>
      </c>
      <c r="H159" s="76" t="s">
        <v>737</v>
      </c>
    </row>
    <row r="160" spans="1:8" s="6" customFormat="1" ht="30.75" customHeight="1" x14ac:dyDescent="0.35">
      <c r="A160" s="109" t="s">
        <v>720</v>
      </c>
      <c r="B160" s="109" t="s">
        <v>718</v>
      </c>
      <c r="C160" s="109" t="s">
        <v>685</v>
      </c>
      <c r="D160" s="109" t="s">
        <v>719</v>
      </c>
      <c r="E160" s="65" t="s">
        <v>702</v>
      </c>
      <c r="F160" s="107" t="s">
        <v>626</v>
      </c>
      <c r="G160" s="105" t="s">
        <v>104</v>
      </c>
      <c r="H160" s="103" t="s">
        <v>131</v>
      </c>
    </row>
    <row r="161" spans="1:9" s="6" customFormat="1" ht="39.75" customHeight="1" x14ac:dyDescent="0.35">
      <c r="A161" s="110"/>
      <c r="B161" s="110"/>
      <c r="C161" s="110"/>
      <c r="D161" s="110"/>
      <c r="E161" s="77" t="s">
        <v>754</v>
      </c>
      <c r="F161" s="108"/>
      <c r="G161" s="106"/>
      <c r="H161" s="104"/>
    </row>
    <row r="162" spans="1:9" s="6" customFormat="1" ht="201.5" x14ac:dyDescent="0.35">
      <c r="A162" s="66" t="s">
        <v>721</v>
      </c>
      <c r="B162" s="66" t="s">
        <v>722</v>
      </c>
      <c r="C162" s="66" t="s">
        <v>723</v>
      </c>
      <c r="D162" s="66" t="s">
        <v>744</v>
      </c>
      <c r="E162" s="67" t="s">
        <v>754</v>
      </c>
      <c r="F162" s="66" t="s">
        <v>516</v>
      </c>
      <c r="G162" s="66" t="s">
        <v>724</v>
      </c>
      <c r="H162" s="68" t="s">
        <v>129</v>
      </c>
    </row>
    <row r="163" spans="1:9" ht="77.5" x14ac:dyDescent="0.35">
      <c r="A163" s="66" t="s">
        <v>726</v>
      </c>
      <c r="B163" s="66" t="s">
        <v>725</v>
      </c>
      <c r="C163" s="66" t="s">
        <v>685</v>
      </c>
      <c r="D163" s="69" t="s">
        <v>752</v>
      </c>
      <c r="E163" s="67" t="s">
        <v>702</v>
      </c>
      <c r="F163" s="66" t="s">
        <v>518</v>
      </c>
      <c r="G163" s="66" t="s">
        <v>323</v>
      </c>
      <c r="H163" s="68" t="s">
        <v>428</v>
      </c>
    </row>
    <row r="164" spans="1:9" ht="31" x14ac:dyDescent="0.35">
      <c r="A164" s="66" t="s">
        <v>727</v>
      </c>
      <c r="B164" s="66" t="s">
        <v>734</v>
      </c>
      <c r="C164" s="66" t="s">
        <v>685</v>
      </c>
      <c r="D164" s="66" t="s">
        <v>735</v>
      </c>
      <c r="E164" s="67" t="s">
        <v>702</v>
      </c>
      <c r="F164" s="66" t="s">
        <v>657</v>
      </c>
      <c r="G164" s="66" t="s">
        <v>736</v>
      </c>
      <c r="H164" s="68" t="s">
        <v>428</v>
      </c>
    </row>
    <row r="165" spans="1:9" ht="30.75" customHeight="1" x14ac:dyDescent="0.35">
      <c r="A165" s="66" t="s">
        <v>756</v>
      </c>
      <c r="B165" s="66" t="s">
        <v>757</v>
      </c>
      <c r="C165" s="66" t="s">
        <v>723</v>
      </c>
      <c r="D165" s="66" t="s">
        <v>755</v>
      </c>
      <c r="E165" s="67" t="s">
        <v>702</v>
      </c>
      <c r="F165" s="66" t="s">
        <v>421</v>
      </c>
      <c r="G165" s="66" t="s">
        <v>758</v>
      </c>
      <c r="H165" s="68" t="s">
        <v>428</v>
      </c>
    </row>
    <row r="166" spans="1:9" ht="46.5" x14ac:dyDescent="0.25">
      <c r="A166" s="79" t="s">
        <v>759</v>
      </c>
      <c r="B166" s="79" t="s">
        <v>760</v>
      </c>
      <c r="C166" s="79" t="s">
        <v>723</v>
      </c>
      <c r="D166" s="79" t="s">
        <v>762</v>
      </c>
      <c r="E166" s="78" t="s">
        <v>763</v>
      </c>
      <c r="F166" s="79" t="s">
        <v>764</v>
      </c>
      <c r="G166" s="79" t="s">
        <v>761</v>
      </c>
      <c r="H166" s="81" t="s">
        <v>428</v>
      </c>
    </row>
    <row r="167" spans="1:9" ht="15" customHeight="1" x14ac:dyDescent="0.35">
      <c r="A167" s="80"/>
      <c r="B167" s="80"/>
      <c r="C167" s="80"/>
      <c r="D167" s="80"/>
      <c r="E167" s="67" t="s">
        <v>702</v>
      </c>
      <c r="F167" s="80"/>
      <c r="G167" s="80"/>
      <c r="H167" s="80"/>
    </row>
    <row r="168" spans="1:9" ht="15" customHeight="1" x14ac:dyDescent="0.25">
      <c r="A168" s="70"/>
      <c r="B168" s="70"/>
      <c r="C168" s="70"/>
      <c r="D168" s="70"/>
      <c r="E168" s="70"/>
      <c r="F168" s="70"/>
      <c r="G168" s="70"/>
      <c r="H168" s="71"/>
    </row>
    <row r="169" spans="1:9" ht="15" customHeight="1" x14ac:dyDescent="0.25">
      <c r="A169" s="70"/>
      <c r="B169" s="70"/>
      <c r="C169" s="70"/>
      <c r="D169" s="70"/>
      <c r="E169" s="70"/>
      <c r="F169" s="70"/>
      <c r="G169" s="70"/>
      <c r="H169" s="71"/>
    </row>
    <row r="170" spans="1:9" ht="15" customHeight="1" x14ac:dyDescent="0.25">
      <c r="A170" s="70"/>
      <c r="B170" s="70"/>
      <c r="C170" s="70"/>
      <c r="D170" s="70"/>
      <c r="E170" s="70"/>
      <c r="F170" s="70"/>
      <c r="G170" s="70"/>
      <c r="H170" s="71"/>
    </row>
    <row r="171" spans="1:9" ht="15" customHeight="1" x14ac:dyDescent="0.25">
      <c r="A171" s="70"/>
      <c r="B171" s="70"/>
      <c r="C171" s="70"/>
      <c r="D171" s="70"/>
      <c r="E171" s="70"/>
      <c r="F171" s="70"/>
      <c r="G171" s="70"/>
      <c r="H171" s="71"/>
    </row>
    <row r="172" spans="1:9" ht="15" customHeight="1" x14ac:dyDescent="0.25">
      <c r="A172" s="70"/>
      <c r="B172" s="70"/>
      <c r="C172" s="70"/>
      <c r="D172" s="70"/>
      <c r="E172" s="70"/>
      <c r="F172" s="70"/>
      <c r="G172" s="70"/>
      <c r="H172" s="71"/>
    </row>
    <row r="173" spans="1:9" ht="15" customHeight="1" x14ac:dyDescent="0.25">
      <c r="A173" s="70"/>
      <c r="B173" s="70"/>
      <c r="C173" s="70"/>
      <c r="D173" s="70"/>
      <c r="E173" s="70"/>
      <c r="F173" s="70"/>
      <c r="G173" s="70"/>
      <c r="H173" s="71"/>
      <c r="I173" s="82"/>
    </row>
    <row r="174" spans="1:9" ht="15" customHeight="1" x14ac:dyDescent="0.25">
      <c r="A174" s="70"/>
      <c r="B174" s="70"/>
      <c r="C174" s="70"/>
      <c r="D174" s="70"/>
      <c r="E174" s="70"/>
      <c r="F174" s="70"/>
      <c r="G174" s="70"/>
      <c r="H174" s="71"/>
      <c r="I174" s="83"/>
    </row>
    <row r="175" spans="1:9" ht="15" customHeight="1" x14ac:dyDescent="0.25">
      <c r="A175" s="70"/>
      <c r="B175" s="70"/>
      <c r="C175" s="70"/>
      <c r="D175" s="70"/>
      <c r="E175" s="70"/>
      <c r="F175" s="70"/>
      <c r="G175" s="70"/>
      <c r="H175" s="71"/>
    </row>
    <row r="176" spans="1:9" ht="15" customHeight="1" x14ac:dyDescent="0.25">
      <c r="A176" s="70"/>
      <c r="B176" s="70"/>
      <c r="C176" s="70"/>
      <c r="D176" s="70"/>
      <c r="E176" s="70"/>
      <c r="F176" s="70"/>
      <c r="G176" s="70"/>
      <c r="H176" s="71"/>
    </row>
    <row r="177" spans="1:8" ht="15" customHeight="1" x14ac:dyDescent="0.25">
      <c r="A177" s="70"/>
      <c r="B177" s="70"/>
      <c r="C177" s="70"/>
      <c r="D177" s="70"/>
      <c r="E177" s="70"/>
      <c r="F177" s="70"/>
      <c r="G177" s="70"/>
      <c r="H177" s="71"/>
    </row>
    <row r="178" spans="1:8" ht="15" customHeight="1" x14ac:dyDescent="0.25">
      <c r="A178" s="70"/>
      <c r="B178" s="70"/>
      <c r="C178" s="70"/>
      <c r="D178" s="70"/>
      <c r="E178" s="70"/>
      <c r="F178" s="70"/>
      <c r="G178" s="70"/>
      <c r="H178" s="71"/>
    </row>
    <row r="179" spans="1:8" ht="15" customHeight="1" x14ac:dyDescent="0.25">
      <c r="A179" s="70"/>
      <c r="B179" s="70"/>
      <c r="C179" s="70"/>
      <c r="D179" s="70"/>
      <c r="E179" s="70"/>
      <c r="F179" s="70"/>
      <c r="G179" s="70"/>
      <c r="H179" s="71"/>
    </row>
    <row r="180" spans="1:8" ht="15" customHeight="1" x14ac:dyDescent="0.35">
      <c r="A180" s="72"/>
      <c r="B180" s="72"/>
      <c r="C180" s="73"/>
      <c r="D180" s="73"/>
      <c r="E180" s="73"/>
      <c r="F180" s="72"/>
      <c r="G180" s="73"/>
      <c r="H180" s="74"/>
    </row>
    <row r="181" spans="1:8" ht="15" customHeight="1" x14ac:dyDescent="0.35">
      <c r="A181" s="72"/>
      <c r="B181" s="72"/>
      <c r="C181" s="73"/>
      <c r="D181" s="73"/>
      <c r="E181" s="73"/>
      <c r="F181" s="72"/>
      <c r="G181" s="73"/>
      <c r="H181" s="74"/>
    </row>
    <row r="182" spans="1:8" ht="15" customHeight="1" x14ac:dyDescent="0.35">
      <c r="A182" s="72"/>
      <c r="B182" s="72"/>
      <c r="C182" s="73"/>
      <c r="D182" s="73"/>
      <c r="E182" s="73"/>
      <c r="F182" s="72"/>
      <c r="G182" s="73"/>
      <c r="H182" s="74"/>
    </row>
    <row r="183" spans="1:8" ht="15" customHeight="1" x14ac:dyDescent="0.35">
      <c r="A183" s="72"/>
      <c r="B183" s="72"/>
      <c r="C183" s="73"/>
      <c r="D183" s="73"/>
      <c r="E183" s="73"/>
      <c r="F183" s="72"/>
      <c r="G183" s="73"/>
      <c r="H183" s="74"/>
    </row>
    <row r="184" spans="1:8" ht="15" customHeight="1" x14ac:dyDescent="0.35">
      <c r="A184" s="72"/>
      <c r="B184" s="72"/>
      <c r="C184" s="73"/>
      <c r="D184" s="73"/>
      <c r="E184" s="73"/>
      <c r="F184" s="72"/>
      <c r="G184" s="73"/>
      <c r="H184" s="74"/>
    </row>
    <row r="185" spans="1:8" ht="15" customHeight="1" x14ac:dyDescent="0.35">
      <c r="A185" s="72"/>
      <c r="B185" s="72"/>
      <c r="C185" s="73"/>
      <c r="D185" s="73"/>
      <c r="E185" s="73"/>
      <c r="F185" s="72"/>
      <c r="G185" s="73"/>
      <c r="H185" s="74"/>
    </row>
    <row r="186" spans="1:8" ht="15" customHeight="1" x14ac:dyDescent="0.35">
      <c r="A186" s="72"/>
      <c r="B186" s="72"/>
      <c r="C186" s="73"/>
      <c r="D186" s="73"/>
      <c r="E186" s="73"/>
      <c r="F186" s="72"/>
      <c r="G186" s="73"/>
      <c r="H186" s="74"/>
    </row>
    <row r="187" spans="1:8" x14ac:dyDescent="0.35">
      <c r="A187" s="72"/>
      <c r="B187" s="72"/>
      <c r="C187" s="73"/>
      <c r="D187" s="73"/>
      <c r="E187" s="73"/>
      <c r="F187" s="72"/>
      <c r="G187" s="73"/>
      <c r="H187" s="74"/>
    </row>
    <row r="188" spans="1:8" x14ac:dyDescent="0.35">
      <c r="A188" s="72"/>
      <c r="B188" s="72"/>
      <c r="C188" s="73"/>
      <c r="D188" s="73"/>
      <c r="E188" s="73"/>
      <c r="F188" s="72"/>
      <c r="G188" s="73"/>
      <c r="H188" s="74"/>
    </row>
    <row r="189" spans="1:8" x14ac:dyDescent="0.35">
      <c r="A189" s="72"/>
      <c r="B189" s="72"/>
      <c r="C189" s="73"/>
      <c r="D189" s="73"/>
      <c r="E189" s="73"/>
      <c r="F189" s="72"/>
      <c r="G189" s="73"/>
      <c r="H189" s="74"/>
    </row>
    <row r="190" spans="1:8" x14ac:dyDescent="0.35">
      <c r="A190" s="72"/>
      <c r="B190" s="72"/>
      <c r="C190" s="73"/>
      <c r="D190" s="73"/>
      <c r="E190" s="73"/>
      <c r="F190" s="72"/>
      <c r="G190" s="73"/>
      <c r="H190" s="74"/>
    </row>
    <row r="191" spans="1:8" x14ac:dyDescent="0.35">
      <c r="A191" s="72"/>
      <c r="B191" s="72"/>
      <c r="C191" s="73"/>
      <c r="D191" s="73"/>
      <c r="E191" s="73"/>
      <c r="F191" s="72"/>
      <c r="G191" s="73"/>
      <c r="H191" s="74"/>
    </row>
    <row r="192" spans="1:8" x14ac:dyDescent="0.35">
      <c r="A192" s="72"/>
      <c r="B192" s="72"/>
      <c r="C192" s="73"/>
      <c r="D192" s="73"/>
      <c r="E192" s="73"/>
      <c r="F192" s="72"/>
      <c r="G192" s="73"/>
      <c r="H192" s="74"/>
    </row>
    <row r="193" spans="1:8" x14ac:dyDescent="0.35">
      <c r="A193" s="72"/>
      <c r="B193" s="72"/>
      <c r="C193" s="73"/>
      <c r="D193" s="73"/>
      <c r="E193" s="73"/>
      <c r="F193" s="72"/>
      <c r="G193" s="73"/>
      <c r="H193" s="74"/>
    </row>
    <row r="194" spans="1:8" x14ac:dyDescent="0.35">
      <c r="A194" s="72"/>
      <c r="B194" s="72"/>
      <c r="C194" s="73"/>
      <c r="D194" s="73"/>
      <c r="E194" s="73"/>
      <c r="F194" s="72"/>
      <c r="G194" s="73"/>
      <c r="H194" s="74"/>
    </row>
    <row r="195" spans="1:8" x14ac:dyDescent="0.35">
      <c r="A195" s="72"/>
      <c r="B195" s="72"/>
      <c r="C195" s="73"/>
      <c r="D195" s="73"/>
      <c r="E195" s="73"/>
      <c r="F195" s="72"/>
      <c r="G195" s="73"/>
      <c r="H195" s="74"/>
    </row>
    <row r="196" spans="1:8" x14ac:dyDescent="0.35">
      <c r="A196" s="72"/>
      <c r="B196" s="72"/>
      <c r="C196" s="73"/>
      <c r="D196" s="73"/>
      <c r="E196" s="73"/>
      <c r="F196" s="72"/>
      <c r="G196" s="73"/>
      <c r="H196" s="74"/>
    </row>
    <row r="197" spans="1:8" x14ac:dyDescent="0.35">
      <c r="A197" s="72"/>
      <c r="B197" s="72"/>
      <c r="C197" s="73"/>
      <c r="D197" s="73"/>
      <c r="E197" s="73"/>
      <c r="F197" s="72"/>
      <c r="G197" s="73"/>
      <c r="H197" s="74"/>
    </row>
    <row r="198" spans="1:8" x14ac:dyDescent="0.35">
      <c r="A198" s="72"/>
      <c r="B198" s="72"/>
      <c r="C198" s="73"/>
      <c r="D198" s="73"/>
      <c r="E198" s="73"/>
      <c r="F198" s="72"/>
      <c r="G198" s="73"/>
      <c r="H198" s="74"/>
    </row>
    <row r="199" spans="1:8" x14ac:dyDescent="0.35">
      <c r="A199" s="72"/>
      <c r="B199" s="72"/>
      <c r="C199" s="73"/>
      <c r="D199" s="73"/>
      <c r="E199" s="73"/>
      <c r="F199" s="72"/>
      <c r="G199" s="73"/>
      <c r="H199" s="74"/>
    </row>
    <row r="200" spans="1:8" x14ac:dyDescent="0.35">
      <c r="A200" s="72"/>
      <c r="B200" s="72"/>
      <c r="C200" s="73"/>
      <c r="D200" s="73"/>
      <c r="E200" s="73"/>
      <c r="F200" s="72"/>
      <c r="G200" s="73"/>
      <c r="H200" s="74"/>
    </row>
    <row r="201" spans="1:8" x14ac:dyDescent="0.35">
      <c r="A201" s="72"/>
      <c r="B201" s="72"/>
      <c r="C201" s="73"/>
      <c r="D201" s="73"/>
      <c r="E201" s="73"/>
      <c r="F201" s="72"/>
      <c r="G201" s="73"/>
      <c r="H201" s="74"/>
    </row>
    <row r="202" spans="1:8" x14ac:dyDescent="0.35">
      <c r="A202" s="72"/>
      <c r="B202" s="72"/>
      <c r="C202" s="73"/>
      <c r="D202" s="73"/>
      <c r="E202" s="73"/>
      <c r="F202" s="72"/>
      <c r="G202" s="73"/>
      <c r="H202" s="74"/>
    </row>
    <row r="203" spans="1:8" x14ac:dyDescent="0.35">
      <c r="A203" s="72"/>
      <c r="B203" s="72"/>
      <c r="C203" s="73"/>
      <c r="D203" s="73"/>
      <c r="E203" s="73"/>
      <c r="F203" s="72"/>
      <c r="G203" s="73"/>
      <c r="H203" s="74"/>
    </row>
    <row r="204" spans="1:8" x14ac:dyDescent="0.35">
      <c r="A204" s="72"/>
      <c r="B204" s="72"/>
      <c r="C204" s="73"/>
      <c r="D204" s="73"/>
      <c r="E204" s="73"/>
      <c r="F204" s="72"/>
      <c r="G204" s="73"/>
      <c r="H204" s="74"/>
    </row>
    <row r="205" spans="1:8" x14ac:dyDescent="0.35">
      <c r="A205" s="72"/>
      <c r="B205" s="72"/>
      <c r="C205" s="73"/>
      <c r="D205" s="73"/>
      <c r="E205" s="73"/>
      <c r="F205" s="72"/>
      <c r="G205" s="73"/>
      <c r="H205" s="74"/>
    </row>
    <row r="206" spans="1:8" x14ac:dyDescent="0.35">
      <c r="A206" s="72"/>
      <c r="B206" s="72"/>
      <c r="C206" s="73"/>
      <c r="D206" s="73"/>
      <c r="E206" s="73"/>
      <c r="F206" s="72"/>
      <c r="G206" s="73"/>
      <c r="H206" s="74"/>
    </row>
    <row r="207" spans="1:8" ht="27.75" customHeight="1" x14ac:dyDescent="0.35">
      <c r="A207" s="72"/>
      <c r="B207" s="72"/>
      <c r="C207" s="73"/>
      <c r="D207" s="73"/>
      <c r="E207" s="73"/>
      <c r="F207" s="72"/>
      <c r="G207" s="73"/>
      <c r="H207" s="74"/>
    </row>
    <row r="208" spans="1:8" x14ac:dyDescent="0.35">
      <c r="A208" s="72"/>
      <c r="B208" s="72"/>
      <c r="C208" s="73"/>
      <c r="D208" s="73"/>
      <c r="E208" s="73"/>
      <c r="F208" s="72"/>
      <c r="G208" s="73"/>
      <c r="H208" s="74"/>
    </row>
  </sheetData>
  <customSheetViews>
    <customSheetView guid="{3B67E5C1-3280-457A-A8BF-045D57AA4785}" scale="70" fitToPage="1" showRuler="0">
      <pane ySplit="1" topLeftCell="A83" activePane="bottomLeft" state="frozen"/>
      <selection pane="bottomLeft" activeCell="B85" sqref="B85"/>
      <pageMargins left="0.25" right="0.25" top="0.5" bottom="0.5" header="0.5" footer="0.25"/>
      <printOptions horizontalCentered="1" gridLines="1"/>
      <pageSetup scale="50" fitToHeight="6" orientation="landscape" r:id="rId1"/>
      <headerFooter alignWithMargins="0">
        <oddFooter>&amp;F</oddFooter>
      </headerFooter>
    </customSheetView>
    <customSheetView guid="{4F578750-A6A9-4845-95BD-6EFE5E0676D7}" scale="70" fitToPage="1">
      <pane ySplit="1" topLeftCell="A83" activePane="bottomLeft" state="frozen"/>
      <selection pane="bottomLeft" activeCell="H93" sqref="H93"/>
      <pageMargins left="0.25" right="0.25" top="0.5" bottom="0.5" header="0.5" footer="0.25"/>
      <printOptions horizontalCentered="1" gridLines="1"/>
      <pageSetup scale="50" fitToHeight="6" orientation="landscape" r:id="rId2"/>
      <headerFooter alignWithMargins="0">
        <oddFooter>&amp;F</oddFooter>
      </headerFooter>
    </customSheetView>
  </customSheetViews>
  <mergeCells count="134">
    <mergeCell ref="B160:B161"/>
    <mergeCell ref="A160:A161"/>
    <mergeCell ref="A144:A145"/>
    <mergeCell ref="H144:H145"/>
    <mergeCell ref="G144:G145"/>
    <mergeCell ref="F144:F145"/>
    <mergeCell ref="D144:D145"/>
    <mergeCell ref="C144:C145"/>
    <mergeCell ref="B144:B145"/>
    <mergeCell ref="H147:H148"/>
    <mergeCell ref="G147:G148"/>
    <mergeCell ref="F147:F148"/>
    <mergeCell ref="D147:D148"/>
    <mergeCell ref="C147:C148"/>
    <mergeCell ref="B147:B148"/>
    <mergeCell ref="A147:A148"/>
    <mergeCell ref="H97:H98"/>
    <mergeCell ref="G97:G98"/>
    <mergeCell ref="B107:B108"/>
    <mergeCell ref="A107:A108"/>
    <mergeCell ref="A109:A111"/>
    <mergeCell ref="F107:F108"/>
    <mergeCell ref="G107:G108"/>
    <mergeCell ref="H107:H108"/>
    <mergeCell ref="D107:D108"/>
    <mergeCell ref="C107:C108"/>
    <mergeCell ref="G99:G100"/>
    <mergeCell ref="H99:H100"/>
    <mergeCell ref="A103:A104"/>
    <mergeCell ref="B103:B104"/>
    <mergeCell ref="C103:C104"/>
    <mergeCell ref="G82:G83"/>
    <mergeCell ref="H82:H83"/>
    <mergeCell ref="A89:A90"/>
    <mergeCell ref="B89:B90"/>
    <mergeCell ref="C89:C90"/>
    <mergeCell ref="A82:A83"/>
    <mergeCell ref="B82:B83"/>
    <mergeCell ref="C82:C83"/>
    <mergeCell ref="D82:D83"/>
    <mergeCell ref="F82:F83"/>
    <mergeCell ref="D89:D90"/>
    <mergeCell ref="F89:F90"/>
    <mergeCell ref="G89:G90"/>
    <mergeCell ref="H89:H90"/>
    <mergeCell ref="G74:G75"/>
    <mergeCell ref="H74:H75"/>
    <mergeCell ref="G59:G60"/>
    <mergeCell ref="H59:H60"/>
    <mergeCell ref="A71:A72"/>
    <mergeCell ref="B71:B72"/>
    <mergeCell ref="C71:C72"/>
    <mergeCell ref="D71:D72"/>
    <mergeCell ref="F71:F72"/>
    <mergeCell ref="G71:G72"/>
    <mergeCell ref="H71:H72"/>
    <mergeCell ref="A59:A60"/>
    <mergeCell ref="B59:B60"/>
    <mergeCell ref="C59:C60"/>
    <mergeCell ref="D59:D60"/>
    <mergeCell ref="F59:F60"/>
    <mergeCell ref="A74:A75"/>
    <mergeCell ref="B74:B75"/>
    <mergeCell ref="C74:C75"/>
    <mergeCell ref="D74:D75"/>
    <mergeCell ref="F74:F75"/>
    <mergeCell ref="B97:B98"/>
    <mergeCell ref="A97:A98"/>
    <mergeCell ref="A99:A100"/>
    <mergeCell ref="B99:B100"/>
    <mergeCell ref="C99:C100"/>
    <mergeCell ref="F97:F98"/>
    <mergeCell ref="D97:D98"/>
    <mergeCell ref="C97:C98"/>
    <mergeCell ref="D99:D100"/>
    <mergeCell ref="F99:F100"/>
    <mergeCell ref="G112:G113"/>
    <mergeCell ref="A117:A118"/>
    <mergeCell ref="B117:B118"/>
    <mergeCell ref="C117:C118"/>
    <mergeCell ref="D117:D118"/>
    <mergeCell ref="F117:F118"/>
    <mergeCell ref="G117:G118"/>
    <mergeCell ref="H117:H118"/>
    <mergeCell ref="D103:D104"/>
    <mergeCell ref="F103:F104"/>
    <mergeCell ref="G103:G104"/>
    <mergeCell ref="H103:H104"/>
    <mergeCell ref="A112:A113"/>
    <mergeCell ref="B112:B113"/>
    <mergeCell ref="C112:C113"/>
    <mergeCell ref="D112:D113"/>
    <mergeCell ref="F112:F113"/>
    <mergeCell ref="F109:F111"/>
    <mergeCell ref="G109:G111"/>
    <mergeCell ref="H109:H111"/>
    <mergeCell ref="B109:B111"/>
    <mergeCell ref="C109:C111"/>
    <mergeCell ref="D109:D111"/>
    <mergeCell ref="H112:H113"/>
    <mergeCell ref="G120:G121"/>
    <mergeCell ref="H120:H121"/>
    <mergeCell ref="H123:H124"/>
    <mergeCell ref="G123:G124"/>
    <mergeCell ref="F123:F124"/>
    <mergeCell ref="A120:A121"/>
    <mergeCell ref="B120:B121"/>
    <mergeCell ref="C120:C121"/>
    <mergeCell ref="D120:D121"/>
    <mergeCell ref="F120:F121"/>
    <mergeCell ref="A166:A167"/>
    <mergeCell ref="B166:B167"/>
    <mergeCell ref="C166:C167"/>
    <mergeCell ref="D166:D167"/>
    <mergeCell ref="F166:F167"/>
    <mergeCell ref="G166:G167"/>
    <mergeCell ref="H166:H167"/>
    <mergeCell ref="I173:I174"/>
    <mergeCell ref="D123:D124"/>
    <mergeCell ref="C123:C124"/>
    <mergeCell ref="B123:B124"/>
    <mergeCell ref="A123:A124"/>
    <mergeCell ref="A126:A127"/>
    <mergeCell ref="B126:B127"/>
    <mergeCell ref="C126:C127"/>
    <mergeCell ref="D126:D127"/>
    <mergeCell ref="F126:F127"/>
    <mergeCell ref="G126:G127"/>
    <mergeCell ref="H126:H127"/>
    <mergeCell ref="H160:H161"/>
    <mergeCell ref="G160:G161"/>
    <mergeCell ref="F160:F161"/>
    <mergeCell ref="D160:D161"/>
    <mergeCell ref="C160:C161"/>
  </mergeCells>
  <phoneticPr fontId="0" type="noConversion"/>
  <hyperlinks>
    <hyperlink ref="E58" r:id="rId3" display="https://oacta.memberclicks.net/assets/merit-briefs/arbinio amicus merit brief.pdf"/>
    <hyperlink ref="E60" r:id="rId4"/>
    <hyperlink ref="E61" r:id="rId5"/>
    <hyperlink ref="E62" r:id="rId6"/>
    <hyperlink ref="E64" r:id="rId7"/>
    <hyperlink ref="E65" r:id="rId8"/>
    <hyperlink ref="E66" r:id="rId9"/>
    <hyperlink ref="E67" r:id="rId10"/>
    <hyperlink ref="E68" r:id="rId11"/>
    <hyperlink ref="E69" r:id="rId12"/>
    <hyperlink ref="E70" r:id="rId13"/>
    <hyperlink ref="E71" r:id="rId14" display="https://oacta.memberclicks.net/assets/merit-briefs/niskanen amicus merit brief.pdf"/>
    <hyperlink ref="E73" r:id="rId15"/>
    <hyperlink ref="E74" r:id="rId16"/>
    <hyperlink ref="E76" r:id="rId17" display="https://oacta.memberclicks.net/assets/merit-briefs/heintzelman amicus merit brief.pdf"/>
    <hyperlink ref="E78" r:id="rId18"/>
    <hyperlink ref="E79" r:id="rId19"/>
    <hyperlink ref="E80" r:id="rId20"/>
    <hyperlink ref="E81" r:id="rId21"/>
    <hyperlink ref="E82" r:id="rId22"/>
    <hyperlink ref="E84" r:id="rId23"/>
    <hyperlink ref="E85" r:id="rId24"/>
    <hyperlink ref="E86" r:id="rId25"/>
    <hyperlink ref="E87" r:id="rId26"/>
    <hyperlink ref="E88" r:id="rId27"/>
    <hyperlink ref="E90" r:id="rId28"/>
    <hyperlink ref="E91" r:id="rId29"/>
    <hyperlink ref="E92" r:id="rId30"/>
    <hyperlink ref="E93" r:id="rId31"/>
    <hyperlink ref="E94" r:id="rId32"/>
    <hyperlink ref="E95" r:id="rId33"/>
    <hyperlink ref="E96" r:id="rId34"/>
    <hyperlink ref="E98" r:id="rId35"/>
    <hyperlink ref="E100" r:id="rId36"/>
    <hyperlink ref="E101" r:id="rId37"/>
    <hyperlink ref="E102" r:id="rId38"/>
    <hyperlink ref="E104" r:id="rId39"/>
    <hyperlink ref="E105" r:id="rId40"/>
    <hyperlink ref="E107" r:id="rId41" display="https://oacta.memberclicks.net/assets/merit-briefs/fraley amicus merit brief.pdf"/>
    <hyperlink ref="E110" r:id="rId42"/>
    <hyperlink ref="E112" r:id="rId43" display="https://oacta.memberclicks.net/assets/merit-briefs/pixley amicus merit brief.pdf"/>
    <hyperlink ref="E114" r:id="rId44"/>
    <hyperlink ref="E118" r:id="rId45"/>
    <hyperlink ref="E119" r:id="rId46"/>
    <hyperlink ref="E121" r:id="rId47"/>
    <hyperlink ref="E122" r:id="rId48"/>
    <hyperlink ref="E124" r:id="rId49"/>
    <hyperlink ref="E127" r:id="rId50"/>
    <hyperlink ref="E129" r:id="rId51"/>
    <hyperlink ref="E130" r:id="rId52"/>
    <hyperlink ref="E131" r:id="rId53"/>
    <hyperlink ref="E132" r:id="rId54"/>
    <hyperlink ref="E133" r:id="rId55"/>
    <hyperlink ref="E141" r:id="rId56"/>
    <hyperlink ref="E59" r:id="rId57" display="https://oacta.memberclicks.net/assets/reply-briefs/paterek amicus reply brief.pdf"/>
    <hyperlink ref="E72" r:id="rId58"/>
    <hyperlink ref="E75" r:id="rId59"/>
    <hyperlink ref="E77" r:id="rId60"/>
    <hyperlink ref="E83" r:id="rId61"/>
    <hyperlink ref="E108" r:id="rId62"/>
    <hyperlink ref="E111" r:id="rId63"/>
    <hyperlink ref="E113" r:id="rId64"/>
    <hyperlink ref="E89" r:id="rId65" display="https://oacta.memberclicks.net/assets/jurisd-briefs/sanderbeck amicus jurisdictional brief.pdf"/>
    <hyperlink ref="E97" r:id="rId66" display="https://oacta.memberclicks.net/assets/jurisd-briefs/houdek amicus jurisdictional brief.pdf"/>
    <hyperlink ref="E103" r:id="rId67" display="https://oacta.memberclicks.net/assets/jurisd-briefs/moretz.pdf"/>
    <hyperlink ref="E106" r:id="rId68"/>
    <hyperlink ref="E109" r:id="rId69" display="https://oacta.memberclicks.net/assets/jurisd-briefs/sauer amicus jursidictional brief.pdf"/>
    <hyperlink ref="E115" r:id="rId70"/>
    <hyperlink ref="E116" r:id="rId71"/>
    <hyperlink ref="E117" r:id="rId72" display="https://oacta.memberclicks.net/assets/jurisd-briefs/hoyle amicus jurisdictional brief.pdf"/>
    <hyperlink ref="E120" r:id="rId73" display="https://oacta.memberclicks.net/assets/jurisd-briefs/felix amicus jurisdictional brief.pdf"/>
    <hyperlink ref="E123" r:id="rId74" display="https://oacta.memberclicks.net/assets/jurisd-briefs/dillon amicus jurisdictional brief.pdf"/>
    <hyperlink ref="E125" r:id="rId75"/>
    <hyperlink ref="E126" r:id="rId76"/>
    <hyperlink ref="E134" r:id="rId77"/>
    <hyperlink ref="E135" r:id="rId78"/>
    <hyperlink ref="E136" r:id="rId79"/>
    <hyperlink ref="E140" r:id="rId80"/>
    <hyperlink ref="E128" r:id="rId81"/>
    <hyperlink ref="E137" r:id="rId82"/>
    <hyperlink ref="E139" r:id="rId83"/>
    <hyperlink ref="E138" r:id="rId84"/>
    <hyperlink ref="E142" r:id="rId85"/>
    <hyperlink ref="E145" r:id="rId86"/>
    <hyperlink ref="E143" r:id="rId87"/>
    <hyperlink ref="E146" r:id="rId88"/>
    <hyperlink ref="E147" r:id="rId89"/>
    <hyperlink ref="E149" r:id="rId90"/>
    <hyperlink ref="E150" r:id="rId91"/>
    <hyperlink ref="E151" r:id="rId92"/>
    <hyperlink ref="E152" r:id="rId93"/>
    <hyperlink ref="E153" r:id="rId94"/>
    <hyperlink ref="E154" r:id="rId95"/>
    <hyperlink ref="E155" r:id="rId96"/>
    <hyperlink ref="E156" r:id="rId97"/>
    <hyperlink ref="E157" r:id="rId98"/>
    <hyperlink ref="E158" r:id="rId99"/>
    <hyperlink ref="E159" r:id="rId100"/>
    <hyperlink ref="E161" r:id="rId101"/>
    <hyperlink ref="E162" r:id="rId102"/>
    <hyperlink ref="E163" r:id="rId103"/>
    <hyperlink ref="E164" r:id="rId104"/>
    <hyperlink ref="E144" r:id="rId105"/>
    <hyperlink ref="E148" r:id="rId106"/>
    <hyperlink ref="E160" r:id="rId107"/>
    <hyperlink ref="E165" r:id="rId108"/>
    <hyperlink ref="E166" r:id="rId109" display="https://oacta.memberclicks.net/assets/Amicus/2023_03_13 Amicus Brief - filed Tomlinson.pdf"/>
    <hyperlink ref="E167" r:id="rId110"/>
  </hyperlinks>
  <printOptions horizontalCentered="1" gridLines="1"/>
  <pageMargins left="0.5" right="0.5" top="0.75" bottom="0.75" header="0.5" footer="0.5"/>
  <pageSetup paperSize="5" scale="46" fitToHeight="0" orientation="landscape" r:id="rId111"/>
  <headerFooter>
    <oddFooter>&amp;L&amp;"Times New Roman,Regular"&amp;9iManage\3118514.1-4/7/17&amp;RPage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customSheetViews>
    <customSheetView guid="{3B67E5C1-3280-457A-A8BF-045D57AA4785}" showRuler="0">
      <pageMargins left="0.75" right="0.75" top="1" bottom="1" header="0.5" footer="0.5"/>
      <headerFooter alignWithMargins="0"/>
    </customSheetView>
    <customSheetView guid="{4F578750-A6A9-4845-95BD-6EFE5E0676D7}">
      <pageMargins left="0.75" right="0.75" top="1" bottom="1" header="0.5" footer="0.5"/>
      <headerFooter alignWithMargins="0"/>
    </customSheetView>
  </customSheetViews>
  <phoneticPr fontId="0" type="noConversion"/>
  <pageMargins left="0.75" right="0.75" top="1" bottom="1" header="0.5" footer="0.5"/>
  <pageSetup orientation="portrait" r:id="rId1"/>
  <headerFooter alignWithMargins="0">
    <oddFooter>&amp;L&amp;"Times New Roman,Regular"&amp;9iManage\3118514.1-4/7/17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customSheetViews>
    <customSheetView guid="{3B67E5C1-3280-457A-A8BF-045D57AA4785}" showRuler="0">
      <pageMargins left="0.75" right="0.75" top="1" bottom="1" header="0.5" footer="0.5"/>
      <headerFooter alignWithMargins="0"/>
    </customSheetView>
    <customSheetView guid="{4F578750-A6A9-4845-95BD-6EFE5E0676D7}">
      <pageMargins left="0.75" right="0.75" top="1" bottom="1" header="0.5" footer="0.5"/>
      <headerFooter alignWithMargins="0"/>
    </customSheetView>
  </customSheetViews>
  <phoneticPr fontId="0" type="noConversion"/>
  <pageMargins left="0.75" right="0.75" top="1" bottom="1" header="0.5" footer="0.5"/>
  <pageSetup orientation="portrait" r:id="rId1"/>
  <headerFooter alignWithMargins="0">
    <oddFooter>&amp;L&amp;"Times New Roman,Regular"&amp;9iManage\3118514.1-4/7/17</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B8EEB8EBF72D4A8AA3560A7EF1BE53" ma:contentTypeVersion="17" ma:contentTypeDescription="Create a new document." ma:contentTypeScope="" ma:versionID="5100a7d623abe36cc9a443e85ac11185">
  <xsd:schema xmlns:xsd="http://www.w3.org/2001/XMLSchema" xmlns:xs="http://www.w3.org/2001/XMLSchema" xmlns:p="http://schemas.microsoft.com/office/2006/metadata/properties" xmlns:ns2="0e49e6ba-9bde-4578-9c91-2b2943c80398" xmlns:ns3="49a4d429-3c91-413e-b02b-88f9e07eecc0" targetNamespace="http://schemas.microsoft.com/office/2006/metadata/properties" ma:root="true" ma:fieldsID="399f045fec85a4e2396c2acd62b6176c" ns2:_="" ns3:_="">
    <xsd:import namespace="0e49e6ba-9bde-4578-9c91-2b2943c80398"/>
    <xsd:import namespace="49a4d429-3c91-413e-b02b-88f9e07eecc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9e6ba-9bde-4578-9c91-2b2943c803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d337a2-da9a-433a-8add-e30a3222060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a4d429-3c91-413e-b02b-88f9e07eecc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6a0cfe-e634-45b9-9538-a8541fba0080}" ma:internalName="TaxCatchAll" ma:showField="CatchAllData" ma:web="49a4d429-3c91-413e-b02b-88f9e07eec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9a4d429-3c91-413e-b02b-88f9e07eecc0" xsi:nil="true"/>
    <lcf76f155ced4ddcb4097134ff3c332f xmlns="0e49e6ba-9bde-4578-9c91-2b2943c8039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9FEF4D9-FA58-4F25-B633-48B0D86DD0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49e6ba-9bde-4578-9c91-2b2943c80398"/>
    <ds:schemaRef ds:uri="49a4d429-3c91-413e-b02b-88f9e07eec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1ED544-7983-4572-B2AA-73BEEC08B724}">
  <ds:schemaRefs>
    <ds:schemaRef ds:uri="http://schemas.microsoft.com/sharepoint/v3/contenttype/forms"/>
  </ds:schemaRefs>
</ds:datastoreItem>
</file>

<file path=customXml/itemProps3.xml><?xml version="1.0" encoding="utf-8"?>
<ds:datastoreItem xmlns:ds="http://schemas.openxmlformats.org/officeDocument/2006/customXml" ds:itemID="{EF944CF3-853B-4510-A769-3896E19FA708}">
  <ds:schemaRefs>
    <ds:schemaRef ds:uri="http://schemas.openxmlformats.org/package/2006/metadata/core-properties"/>
    <ds:schemaRef ds:uri="http://www.w3.org/XML/1998/namespace"/>
    <ds:schemaRef ds:uri="0e49e6ba-9bde-4578-9c91-2b2943c80398"/>
    <ds:schemaRef ds:uri="http://purl.org/dc/elements/1.1/"/>
    <ds:schemaRef ds:uri="http://purl.org/dc/terms/"/>
    <ds:schemaRef ds:uri="http://purl.org/dc/dcmitype/"/>
    <ds:schemaRef ds:uri="http://schemas.microsoft.com/office/2006/documentManagement/types"/>
    <ds:schemaRef ds:uri="http://schemas.microsoft.com/office/2006/metadata/properties"/>
    <ds:schemaRef ds:uri="http://schemas.microsoft.com/office/infopath/2007/PartnerControls"/>
    <ds:schemaRef ds:uri="49a4d429-3c91-413e-b02b-88f9e07eecc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BQM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McCrystal James</dc:creator>
  <cp:lastModifiedBy>Nina LeBlanc</cp:lastModifiedBy>
  <cp:lastPrinted>2017-04-07T16:20:57Z</cp:lastPrinted>
  <dcterms:created xsi:type="dcterms:W3CDTF">2006-08-23T20:04:34Z</dcterms:created>
  <dcterms:modified xsi:type="dcterms:W3CDTF">2023-09-14T13:20:31Z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US_DocIDActiveBits">
    <vt:lpwstr>1017856</vt:lpwstr>
  </property>
  <property fmtid="{D5CDD505-2E9C-101B-9397-08002B2CF9AE}" pid="4" name="CUS_DocIDLocation">
    <vt:lpwstr>EVERY_PAGE</vt:lpwstr>
  </property>
  <property fmtid="{D5CDD505-2E9C-101B-9397-08002B2CF9AE}" pid="5" name="CUS_DocIDPosition">
    <vt:lpwstr>Left</vt:lpwstr>
  </property>
  <property fmtid="{D5CDD505-2E9C-101B-9397-08002B2CF9AE}" pid="6" name="CUS_DocIDSheetRef">
    <vt:lpwstr>3</vt:lpwstr>
  </property>
  <property fmtid="{D5CDD505-2E9C-101B-9397-08002B2CF9AE}" pid="7" name="CUS_DocIDString">
    <vt:lpwstr>&amp;"Times New Roman,Regular"&amp;9iManage\3118514.1-4/7/17</vt:lpwstr>
  </property>
  <property fmtid="{D5CDD505-2E9C-101B-9397-08002B2CF9AE}" pid="8" name="CUS_DocIDChunk0">
    <vt:lpwstr>&amp;"Times New Roman,Regular"&amp;9</vt:lpwstr>
  </property>
  <property fmtid="{D5CDD505-2E9C-101B-9397-08002B2CF9AE}" pid="9" name="CUS_DocIDChunk1">
    <vt:lpwstr>iManage\3118514.1-4/7/17</vt:lpwstr>
  </property>
  <property fmtid="{D5CDD505-2E9C-101B-9397-08002B2CF9AE}" pid="10" name="ContentTypeId">
    <vt:lpwstr>0x0101008DB8EEB8EBF72D4A8AA3560A7EF1BE53</vt:lpwstr>
  </property>
  <property fmtid="{D5CDD505-2E9C-101B-9397-08002B2CF9AE}" pid="11" name="Order">
    <vt:r8>5840200</vt:r8>
  </property>
  <property fmtid="{D5CDD505-2E9C-101B-9397-08002B2CF9AE}" pid="12" name="MediaServiceImageTags">
    <vt:lpwstr/>
  </property>
</Properties>
</file>